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9"/>
  </bookViews>
  <sheets>
    <sheet name="汇总" sheetId="34" r:id="rId1"/>
    <sheet name="1F装修" sheetId="31" r:id="rId2"/>
    <sheet name="2F装修" sheetId="39" r:id="rId3"/>
    <sheet name="安装" sheetId="41" r:id="rId4"/>
    <sheet name="家具" sheetId="44" r:id="rId5"/>
    <sheet name="原智能化系统" sheetId="43" r:id="rId6"/>
    <sheet name="调整后智能化系统" sheetId="45" r:id="rId7"/>
  </sheets>
  <definedNames>
    <definedName name="_xlnm._FilterDatabase" localSheetId="1" hidden="1">'1F装修'!$A$2:$IT$108</definedName>
    <definedName name="_xlnm._FilterDatabase" localSheetId="2" hidden="1">'2F装修'!$A$2:$IS$60</definedName>
    <definedName name="_xlnm._FilterDatabase" localSheetId="4" hidden="1">家具!$A$2:$IS$18</definedName>
    <definedName name="_xlnm.Print_Area" localSheetId="1">'1F装修'!$A$1:$J$108</definedName>
    <definedName name="_xlnm.Print_Titles" localSheetId="1">'1F装修'!$1:$4</definedName>
    <definedName name="_xlnm.Print_Area" localSheetId="0">汇总!$A$1:$E$13</definedName>
    <definedName name="_xlnm.Print_Titles" localSheetId="0">汇总!$1:$3</definedName>
    <definedName name="_xlnm.Print_Titles" localSheetId="2">'2F装修'!$1:$4</definedName>
    <definedName name="_xlnm.Print_Titles" localSheetId="3">安装!$1:$4</definedName>
    <definedName name="_xlnm._FilterDatabase" localSheetId="3" hidden="1">安装!#REF!</definedName>
    <definedName name="_xlnm.Print_Area" localSheetId="5">原智能化系统!$A$1:$J$65</definedName>
    <definedName name="_xlnm.Print_Titles" localSheetId="5">原智能化系统!$1:$4</definedName>
    <definedName name="_xlnm._FilterDatabase" localSheetId="5" hidden="1">原智能化系统!#REF!</definedName>
    <definedName name="_xlnm.Print_Titles" localSheetId="4">家具!$1:$3</definedName>
    <definedName name="_xlnm.Print_Area" localSheetId="6">调整后智能化系统!$A$1:$J$60</definedName>
    <definedName name="_xlnm.Print_Titles" localSheetId="6">调整后智能化系统!$1:$4</definedName>
    <definedName name="_xlnm._FilterDatabase" localSheetId="6" hidden="1">调整后智能化系统!#REF!</definedName>
  </definedNames>
  <calcPr calcId="144525"/>
</workbook>
</file>

<file path=xl/sharedStrings.xml><?xml version="1.0" encoding="utf-8"?>
<sst xmlns="http://schemas.openxmlformats.org/spreadsheetml/2006/main" count="1150" uniqueCount="355">
  <si>
    <r>
      <rPr>
        <b/>
        <sz val="20"/>
        <color theme="1"/>
        <rFont val="宋体"/>
        <charset val="134"/>
        <scheme val="minor"/>
      </rPr>
      <t xml:space="preserve">浙江天辰建筑设计有限公司   </t>
    </r>
    <r>
      <rPr>
        <b/>
        <sz val="18"/>
        <color theme="1"/>
        <rFont val="宋体"/>
        <charset val="134"/>
        <scheme val="minor"/>
      </rPr>
      <t>概算汇总表</t>
    </r>
    <r>
      <rPr>
        <sz val="18"/>
        <color theme="1"/>
        <rFont val="宋体"/>
        <charset val="134"/>
        <scheme val="minor"/>
      </rPr>
      <t xml:space="preserve">                                                                                                                                                                 </t>
    </r>
  </si>
  <si>
    <t>项目名称：湖州市南浔污水处理工程辅助生产区工程装修（改造）项目</t>
  </si>
  <si>
    <t>序号</t>
  </si>
  <si>
    <t>原位置</t>
  </si>
  <si>
    <t>原金额：元</t>
  </si>
  <si>
    <t>调整后位置</t>
  </si>
  <si>
    <t>调整后金额：元</t>
  </si>
  <si>
    <t>装修</t>
  </si>
  <si>
    <t>水电及空调安装</t>
  </si>
  <si>
    <t>智能化系统</t>
  </si>
  <si>
    <t>896000（含税价）</t>
  </si>
  <si>
    <t>新增家具（暂估价）</t>
  </si>
  <si>
    <t>一</t>
  </si>
  <si>
    <t>直接费小计：1+2+3</t>
  </si>
  <si>
    <r>
      <rPr>
        <b/>
        <sz val="12"/>
        <rFont val="宋体"/>
        <charset val="134"/>
      </rPr>
      <t>直接费小计：</t>
    </r>
    <r>
      <rPr>
        <b/>
        <sz val="12"/>
        <color rgb="FFFF0000"/>
        <rFont val="宋体"/>
        <charset val="134"/>
      </rPr>
      <t>1+2+4</t>
    </r>
  </si>
  <si>
    <t>二</t>
  </si>
  <si>
    <t>施工管理费：一*5%</t>
  </si>
  <si>
    <t>三</t>
  </si>
  <si>
    <t>企业利润：（一+二）*3%</t>
  </si>
  <si>
    <t>四</t>
  </si>
  <si>
    <t>税前工程造价：一+二+三</t>
  </si>
  <si>
    <t>五</t>
  </si>
  <si>
    <t>税金：四*9%</t>
  </si>
  <si>
    <t>含税工程造价：四+五</t>
  </si>
  <si>
    <t>含税工程造价：四+五+3</t>
  </si>
  <si>
    <t>工程名称：湖州市南浔污水处理工程辅助生产区工程装修（改造）项目</t>
  </si>
  <si>
    <t>项次</t>
  </si>
  <si>
    <t>分部分项工程名称</t>
  </si>
  <si>
    <t>主材及辅材    规格    型号</t>
  </si>
  <si>
    <t>单位</t>
  </si>
  <si>
    <t>原数量</t>
  </si>
  <si>
    <t>原单价</t>
  </si>
  <si>
    <t>原合价</t>
  </si>
  <si>
    <t>调整后数量</t>
  </si>
  <si>
    <t>调整后单价</t>
  </si>
  <si>
    <t>调整后合价</t>
  </si>
  <si>
    <t>原概算</t>
  </si>
  <si>
    <t>调整后概算</t>
  </si>
  <si>
    <t>一层装修</t>
  </si>
  <si>
    <t>原值班室共4间调整为原仓库利旧</t>
  </si>
  <si>
    <t>卫生间大理石门槛石</t>
  </si>
  <si>
    <t xml:space="preserve">大理石门槛石、水泥砂浆粘结层、辅料、人工 </t>
  </si>
  <si>
    <t>M</t>
  </si>
  <si>
    <t>600*600硅钙板吊顶</t>
  </si>
  <si>
    <t>吊杆、龙骨、600*600硅钙板、辅料、人工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</si>
  <si>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2</t>
    </r>
  </si>
  <si>
    <t>300*300铝扣板吊顶</t>
  </si>
  <si>
    <t>吊杆、龙骨、300*300铝扣板、辅料、人工</t>
  </si>
  <si>
    <t>墙面刷乳胶漆</t>
  </si>
  <si>
    <t>材料、人工</t>
  </si>
  <si>
    <t>成品衣柜</t>
  </si>
  <si>
    <t>木质套装单开门</t>
  </si>
  <si>
    <t>含木工板打底、配套五金</t>
  </si>
  <si>
    <t>樘</t>
  </si>
  <si>
    <t>拆除工程</t>
  </si>
  <si>
    <t>铲除原墙涂料、拆顶面、拆原木门、拆原卫生间五金</t>
  </si>
  <si>
    <t>间</t>
  </si>
  <si>
    <t>新增原墙、原顶刨沟槽及修复</t>
  </si>
  <si>
    <t>预埋线管等</t>
  </si>
  <si>
    <t>小计：</t>
  </si>
  <si>
    <t>新值班室共1间调整为原仓库利旧</t>
  </si>
  <si>
    <r>
      <rPr>
        <sz val="10"/>
        <rFont val="仿宋_GB2312"/>
        <charset val="134"/>
      </rPr>
      <t>600*600地砖</t>
    </r>
    <r>
      <rPr>
        <b/>
        <sz val="10"/>
        <rFont val="仿宋_GB2312"/>
        <charset val="134"/>
      </rPr>
      <t>取消</t>
    </r>
  </si>
  <si>
    <t xml:space="preserve">600*600地砖、水泥砂浆粘结层、擦缝、辅料、人工 </t>
  </si>
  <si>
    <r>
      <rPr>
        <sz val="10"/>
        <rFont val="仿宋_GB2312"/>
        <charset val="134"/>
      </rPr>
      <t>300*300地砖</t>
    </r>
    <r>
      <rPr>
        <b/>
        <sz val="10"/>
        <rFont val="仿宋_GB2312"/>
        <charset val="134"/>
      </rPr>
      <t>取消</t>
    </r>
  </si>
  <si>
    <t xml:space="preserve">300*300地砖、水泥砂浆粘结层、擦缝、辅料、人工 </t>
  </si>
  <si>
    <r>
      <rPr>
        <sz val="10"/>
        <rFont val="仿宋_GB2312"/>
        <charset val="134"/>
      </rPr>
      <t>1mm厚50mm高黑钛不锈钢踢脚线</t>
    </r>
    <r>
      <rPr>
        <b/>
        <sz val="10"/>
        <rFont val="仿宋_GB2312"/>
        <charset val="134"/>
      </rPr>
      <t>取消</t>
    </r>
  </si>
  <si>
    <t>18mm厚细木工板、防火涂料、辅料、人工</t>
  </si>
  <si>
    <r>
      <rPr>
        <sz val="10"/>
        <rFont val="仿宋_GB2312"/>
        <charset val="134"/>
      </rPr>
      <t>大理石门槛石</t>
    </r>
    <r>
      <rPr>
        <b/>
        <sz val="10"/>
        <rFont val="仿宋_GB2312"/>
        <charset val="134"/>
      </rPr>
      <t>取消</t>
    </r>
  </si>
  <si>
    <r>
      <rPr>
        <sz val="10"/>
        <rFont val="仿宋_GB2312"/>
        <charset val="134"/>
      </rPr>
      <t>防水处理</t>
    </r>
    <r>
      <rPr>
        <b/>
        <sz val="10"/>
        <rFont val="仿宋_GB2312"/>
        <charset val="134"/>
      </rPr>
      <t>取消</t>
    </r>
  </si>
  <si>
    <r>
      <rPr>
        <sz val="10"/>
        <rFont val="仿宋_GB2312"/>
        <charset val="134"/>
      </rPr>
      <t>600*600硅钙板吊顶</t>
    </r>
    <r>
      <rPr>
        <b/>
        <sz val="10"/>
        <rFont val="仿宋_GB2312"/>
        <charset val="134"/>
      </rPr>
      <t>取消</t>
    </r>
  </si>
  <si>
    <r>
      <rPr>
        <sz val="10"/>
        <rFont val="仿宋_GB2312"/>
        <charset val="134"/>
      </rPr>
      <t>300*300铝扣板吊顶</t>
    </r>
    <r>
      <rPr>
        <b/>
        <sz val="10"/>
        <rFont val="仿宋_GB2312"/>
        <charset val="134"/>
      </rPr>
      <t>取消</t>
    </r>
  </si>
  <si>
    <r>
      <rPr>
        <sz val="10"/>
        <rFont val="仿宋_GB2312"/>
        <charset val="134"/>
      </rPr>
      <t>墙面刷乳胶漆</t>
    </r>
    <r>
      <rPr>
        <b/>
        <sz val="10"/>
        <rFont val="仿宋_GB2312"/>
        <charset val="134"/>
      </rPr>
      <t>取消</t>
    </r>
  </si>
  <si>
    <r>
      <rPr>
        <sz val="10"/>
        <rFont val="仿宋_GB2312"/>
        <charset val="134"/>
      </rPr>
      <t>300*600墙砖</t>
    </r>
    <r>
      <rPr>
        <b/>
        <sz val="10"/>
        <rFont val="仿宋_GB2312"/>
        <charset val="134"/>
      </rPr>
      <t>取消</t>
    </r>
  </si>
  <si>
    <t xml:space="preserve">300*600墙砖、水泥砂浆粘结层、擦缝、辅料、人工 </t>
  </si>
  <si>
    <r>
      <rPr>
        <sz val="10"/>
        <rFont val="仿宋_GB2312"/>
        <charset val="134"/>
      </rPr>
      <t>成品衣柜</t>
    </r>
    <r>
      <rPr>
        <b/>
        <sz val="10"/>
        <rFont val="仿宋_GB2312"/>
        <charset val="134"/>
      </rPr>
      <t>取消</t>
    </r>
  </si>
  <si>
    <r>
      <rPr>
        <sz val="10"/>
        <rFont val="仿宋_GB2312"/>
        <charset val="134"/>
      </rPr>
      <t>木质套装单开门</t>
    </r>
    <r>
      <rPr>
        <b/>
        <sz val="10"/>
        <rFont val="仿宋_GB2312"/>
        <charset val="134"/>
      </rPr>
      <t>换新</t>
    </r>
  </si>
  <si>
    <r>
      <rPr>
        <sz val="10"/>
        <rFont val="仿宋_GB2312"/>
        <charset val="134"/>
      </rPr>
      <t>120厚砌块墙</t>
    </r>
    <r>
      <rPr>
        <b/>
        <sz val="10"/>
        <rFont val="仿宋_GB2312"/>
        <charset val="134"/>
      </rPr>
      <t>取消</t>
    </r>
  </si>
  <si>
    <t>蒸压砂加气混凝土砌块、素混凝土地梁、辅料、人工</t>
  </si>
  <si>
    <r>
      <rPr>
        <sz val="10"/>
        <rFont val="仿宋_GB2312"/>
        <charset val="134"/>
      </rPr>
      <t>墙面砂浆粉刷</t>
    </r>
    <r>
      <rPr>
        <b/>
        <sz val="10"/>
        <rFont val="仿宋_GB2312"/>
        <charset val="134"/>
      </rPr>
      <t>取消</t>
    </r>
  </si>
  <si>
    <t>耐碱网格布、水泥砂浆粉刷层、辅料、人工</t>
  </si>
  <si>
    <t>公共卫生间</t>
  </si>
  <si>
    <t>300*300地砖</t>
  </si>
  <si>
    <t>1mm厚50mm高黑钛不锈钢踢脚线</t>
  </si>
  <si>
    <t>大理石门槛石</t>
  </si>
  <si>
    <t>防水处理</t>
  </si>
  <si>
    <t>300*600墙砖</t>
  </si>
  <si>
    <t>木质空门套</t>
  </si>
  <si>
    <t>含木工板打底</t>
  </si>
  <si>
    <t>120厚砌块墙</t>
  </si>
  <si>
    <t>墙面砂浆粉刷</t>
  </si>
  <si>
    <t>卫生间蹲坑抬高200mm</t>
  </si>
  <si>
    <t>卫生间12厚成品定制抗倍特板（含小便斗）</t>
  </si>
  <si>
    <t>卫生间成品定制抗倍特板、辅料、人工</t>
  </si>
  <si>
    <r>
      <rPr>
        <sz val="10"/>
        <rFont val="仿宋_GB2312"/>
        <charset val="134"/>
      </rPr>
      <t>拆除工程</t>
    </r>
    <r>
      <rPr>
        <b/>
        <sz val="10"/>
        <rFont val="仿宋_GB2312"/>
        <charset val="134"/>
      </rPr>
      <t>统一调整</t>
    </r>
  </si>
  <si>
    <t>原淋浴间及男女卫生间地、墙及墙体、顶、洁具、卫浴及五金等全部拆除</t>
  </si>
  <si>
    <t>银镜</t>
  </si>
  <si>
    <t>块</t>
  </si>
  <si>
    <t>台下盆+感应水龙头</t>
  </si>
  <si>
    <t>套</t>
  </si>
  <si>
    <t>20厚石英石洗漱台面</t>
  </si>
  <si>
    <t>m</t>
  </si>
  <si>
    <t>谈话室共6间</t>
  </si>
  <si>
    <t>强化复合地板</t>
  </si>
  <si>
    <t>600*600穿孔铝板吊顶</t>
  </si>
  <si>
    <t>吊杆、龙骨、600*600穿孔铝板、辅料、人工</t>
  </si>
  <si>
    <t>墙面软包（皮革）</t>
  </si>
  <si>
    <t>洁具软包（皮革）</t>
  </si>
  <si>
    <t>原地、墙及墙体、顶、洁具等全部拆除</t>
  </si>
  <si>
    <t>会议室共3间</t>
  </si>
  <si>
    <r>
      <rPr>
        <sz val="10"/>
        <rFont val="仿宋_GB2312"/>
        <charset val="134"/>
      </rPr>
      <t>墙面刷乳胶漆</t>
    </r>
    <r>
      <rPr>
        <b/>
        <sz val="10"/>
        <rFont val="仿宋_GB2312"/>
        <charset val="134"/>
      </rPr>
      <t>调整为乳胶漆翻新</t>
    </r>
  </si>
  <si>
    <t>木质套装双开门</t>
  </si>
  <si>
    <t>带框茶色玻璃门连窗</t>
  </si>
  <si>
    <t>含配套五金</t>
  </si>
  <si>
    <t>240厚砌块墙</t>
  </si>
  <si>
    <t>新增带框茶色玻璃双开门</t>
  </si>
  <si>
    <t>原地、墙及墙体、顶、金属隔断等全部拆除</t>
  </si>
  <si>
    <t>项</t>
  </si>
  <si>
    <t>新增围墙及自动伸缩门（暂估价）</t>
  </si>
  <si>
    <t>六</t>
  </si>
  <si>
    <t>医务室、机房、操作间、楼梯间及过道</t>
  </si>
  <si>
    <t>防静电地板含钢架</t>
  </si>
  <si>
    <r>
      <t>M</t>
    </r>
    <r>
      <rPr>
        <vertAlign val="superscript"/>
        <sz val="10"/>
        <color rgb="FFFF0000"/>
        <rFont val="宋体"/>
        <charset val="134"/>
      </rPr>
      <t>2</t>
    </r>
  </si>
  <si>
    <r>
      <rPr>
        <sz val="10"/>
        <rFont val="仿宋_GB2312"/>
        <charset val="134"/>
      </rPr>
      <t>顶面刷乳胶漆</t>
    </r>
    <r>
      <rPr>
        <b/>
        <sz val="10"/>
        <rFont val="仿宋_GB2312"/>
        <charset val="134"/>
      </rPr>
      <t>调整为乳胶漆翻新</t>
    </r>
  </si>
  <si>
    <t>新增铝合金双开门</t>
  </si>
  <si>
    <t>七</t>
  </si>
  <si>
    <t>其他、措施工程</t>
  </si>
  <si>
    <r>
      <rPr>
        <sz val="10"/>
        <rFont val="仿宋_GB2312"/>
        <charset val="134"/>
      </rPr>
      <t>综合拆除工程</t>
    </r>
    <r>
      <rPr>
        <b/>
        <sz val="10"/>
        <rFont val="仿宋_GB2312"/>
        <charset val="134"/>
      </rPr>
      <t>（新增）</t>
    </r>
  </si>
  <si>
    <t>符合设计要求并结合现场实际情况的综合拆除，包括饰面（地、墙、顶）、相关水、电拆除。</t>
  </si>
  <si>
    <t>M2</t>
  </si>
  <si>
    <t>活动脚手架</t>
  </si>
  <si>
    <t>租赁</t>
  </si>
  <si>
    <t>卫生保洁</t>
  </si>
  <si>
    <t>人工</t>
  </si>
  <si>
    <t>材料搬运、运输</t>
  </si>
  <si>
    <t>垃圾外运、环保处理</t>
  </si>
  <si>
    <t>工程直接费小计：</t>
  </si>
  <si>
    <t>二层装修</t>
  </si>
  <si>
    <t>原值班室+案管室</t>
  </si>
  <si>
    <t>100</t>
  </si>
  <si>
    <t>213.59</t>
  </si>
  <si>
    <t>53.35</t>
  </si>
  <si>
    <t>8.32</t>
  </si>
  <si>
    <t>原淋浴间及男女卫生间地、墙、顶、洁具、卫浴及五金等全部拆除</t>
  </si>
  <si>
    <t>800</t>
  </si>
  <si>
    <t>会议室+储藏室+过道</t>
  </si>
  <si>
    <t>168.94</t>
  </si>
  <si>
    <t>2000</t>
  </si>
  <si>
    <t>门洞封堵及零星粉刷</t>
  </si>
  <si>
    <t>个</t>
  </si>
  <si>
    <t>措施工程</t>
  </si>
  <si>
    <t>给排水工程</t>
  </si>
  <si>
    <t>综合水路</t>
  </si>
  <si>
    <t>PP-R、U-PVC、管件、挖土方、辅材、人工</t>
  </si>
  <si>
    <t>感应式马桶</t>
  </si>
  <si>
    <t>地漏</t>
  </si>
  <si>
    <r>
      <rPr>
        <sz val="10"/>
        <rFont val="仿宋_GB2312"/>
        <charset val="134"/>
      </rPr>
      <t>淋浴莲蓬头</t>
    </r>
    <r>
      <rPr>
        <b/>
        <sz val="10"/>
        <rFont val="仿宋_GB2312"/>
        <charset val="134"/>
      </rPr>
      <t>（简易）</t>
    </r>
  </si>
  <si>
    <t>感应式蹲坑</t>
  </si>
  <si>
    <t>分体式感应小便斗</t>
  </si>
  <si>
    <t>拖把池+单水嘴</t>
  </si>
  <si>
    <t>成品台盆柜含感应式冷热龙头</t>
  </si>
  <si>
    <t>4</t>
  </si>
  <si>
    <t>成品立柱盆含感应式冷热龙头</t>
  </si>
  <si>
    <t>7</t>
  </si>
  <si>
    <t>卫浴五金</t>
  </si>
  <si>
    <t>毛巾架、置物架、卫生纸盒等</t>
  </si>
  <si>
    <t>18</t>
  </si>
  <si>
    <t>电路工程</t>
  </si>
  <si>
    <t>电路综合</t>
  </si>
  <si>
    <t>电线、线管、信号线、开关、插座、辅材、人工</t>
  </si>
  <si>
    <t>LEB端子箱</t>
  </si>
  <si>
    <t>1AL1配电箱</t>
  </si>
  <si>
    <t>1AL2配电箱</t>
  </si>
  <si>
    <t>2AL1配电箱</t>
  </si>
  <si>
    <t>ALE1配电箱</t>
  </si>
  <si>
    <t>不间断电源箱</t>
  </si>
  <si>
    <t>ALHK配电箱</t>
  </si>
  <si>
    <t>宿舍户控箱</t>
  </si>
  <si>
    <t>应急照明控制电源</t>
  </si>
  <si>
    <t>安全疏散指示灯</t>
  </si>
  <si>
    <t>应急灯</t>
  </si>
  <si>
    <t>300*600风暖浴霸</t>
  </si>
  <si>
    <t>300*300换气扇</t>
  </si>
  <si>
    <t>5</t>
  </si>
  <si>
    <t>300*300胶片型嵌入式荧光灯</t>
  </si>
  <si>
    <t>功率：18W，色温(K)：4000K</t>
  </si>
  <si>
    <t>600*600胶片型嵌入式荧光灯</t>
  </si>
  <si>
    <t>功率：36W，色温(K)：4000K</t>
  </si>
  <si>
    <t>66</t>
  </si>
  <si>
    <t>LED吸顶灯</t>
  </si>
  <si>
    <t>功率：10W，色温(K)：5700K</t>
  </si>
  <si>
    <t>15</t>
  </si>
  <si>
    <t>空调设备（原有设备利旧）</t>
  </si>
  <si>
    <t>1.5匹壁挂空调</t>
  </si>
  <si>
    <t>海信：KFR-35GW/G150U-X3</t>
  </si>
  <si>
    <t>台</t>
  </si>
  <si>
    <t>2匹壁挂空调</t>
  </si>
  <si>
    <t>海信：KFR-50GW/G860H-X3</t>
  </si>
  <si>
    <t>3匹吸顶机</t>
  </si>
  <si>
    <t xml:space="preserve">海信：HUR-72KFWH/N1FZBpC3/d </t>
  </si>
  <si>
    <t>6000</t>
  </si>
  <si>
    <t>铜管</t>
  </si>
  <si>
    <t>挂壁式新风</t>
  </si>
  <si>
    <t>艾吉森：AGS-XF150SR</t>
  </si>
  <si>
    <t>3300</t>
  </si>
  <si>
    <t>数 量</t>
  </si>
  <si>
    <t>综合单价</t>
  </si>
  <si>
    <t>合  价</t>
  </si>
  <si>
    <t>家具（暂估价）</t>
  </si>
  <si>
    <t>床+单个床头柜（2F)</t>
  </si>
  <si>
    <t>值班室</t>
  </si>
  <si>
    <t>会议圆桌</t>
  </si>
  <si>
    <t>会议室</t>
  </si>
  <si>
    <t>会议桌1.2*3.2m+10个椅子</t>
  </si>
  <si>
    <t>一体式电脑桌+椅子</t>
  </si>
  <si>
    <t>设备操作间</t>
  </si>
  <si>
    <t>0.7m圆桌+4个椅子</t>
  </si>
  <si>
    <t>谈话室</t>
  </si>
  <si>
    <t>1.6m办公桌+3个椅子</t>
  </si>
  <si>
    <t>一体式办公桌+椅子</t>
  </si>
  <si>
    <t>医务室</t>
  </si>
  <si>
    <t>病床</t>
  </si>
  <si>
    <t>1.6m办公桌+1个椅子</t>
  </si>
  <si>
    <t>案管室</t>
  </si>
  <si>
    <r>
      <rPr>
        <sz val="10"/>
        <rFont val="仿宋_GB2312"/>
        <charset val="134"/>
      </rPr>
      <t>1.6m双人沙发</t>
    </r>
    <r>
      <rPr>
        <b/>
        <sz val="10"/>
        <rFont val="仿宋_GB2312"/>
        <charset val="134"/>
      </rPr>
      <t>（新增）</t>
    </r>
  </si>
  <si>
    <r>
      <rPr>
        <sz val="10"/>
        <rFont val="仿宋_GB2312"/>
        <charset val="134"/>
      </rPr>
      <t>台式电脑、电话、冰箱</t>
    </r>
    <r>
      <rPr>
        <b/>
        <sz val="10"/>
        <rFont val="仿宋_GB2312"/>
        <charset val="134"/>
      </rPr>
      <t>（暂定业主自理）</t>
    </r>
  </si>
  <si>
    <t>产品名称</t>
  </si>
  <si>
    <t>品牌</t>
  </si>
  <si>
    <t>技术规格</t>
  </si>
  <si>
    <t>海康型号</t>
  </si>
  <si>
    <t>数量</t>
  </si>
  <si>
    <t>单价</t>
  </si>
  <si>
    <t>小计</t>
  </si>
  <si>
    <t>备注</t>
  </si>
  <si>
    <t>案管值班室</t>
  </si>
  <si>
    <t>终端电脑</t>
  </si>
  <si>
    <t>海康威视</t>
  </si>
  <si>
    <t>技术路线：Intel；
CPU：i5 10400；
内存：8GB；
硬盘：128GB SATA SSD +1TB SATA HDD；
显示器：21.5英寸；
显卡：R7 430，2G独显；
操作系统：Windows 10 IoT版</t>
  </si>
  <si>
    <t>DS-AXF122P/I5/22/128G</t>
  </si>
  <si>
    <t>生物信息采集仪</t>
  </si>
  <si>
    <t>1、3.97英寸触摸显示屏，屏幕分辨率800*480；
2、采用200万双目摄像头，有照片视频防假功能；
3、支持人脸采集、指纹采集、卡片录入（ID/Mifare/普通CPU/国密CPU卡/二三代身份证序列号）；
4、支持有线网络、无线WiFi、USB口通信；
5、支持在线采集，通过网络协议或USB口对接到平台，平台进行在线采集，采集信息实时上传；
6、工作电压：DC12V/1.5A (自带电源适配器）；
7、尺寸：122mm*125mm*138mm</t>
  </si>
  <si>
    <t>DS-K1F600U-D6E-F</t>
  </si>
  <si>
    <t>1</t>
  </si>
  <si>
    <t>门禁人员登记</t>
  </si>
  <si>
    <t>值班室摄像机</t>
  </si>
  <si>
    <t>400万 1/3" CMOS ICR星光级半球型网络摄像机
支持Smart侦测：越界侦测，区域入侵侦测，进入区域侦测，离开区域侦测，场景变更侦测，物品拿取侦测，物品遗留侦测，徘徊侦测，快速移动侦测
最低照度: 彩色：0.005 Lux @（F1.2，AGC ON），黑白：0 Lux with IR
宽动态: 120 dB
调节角度: 水平：0°~355°，垂直：0°~75°
焦距&amp;视场角: 4 mm，水平视场角：79°，垂直视场角：42.4°，对角线视场角：93.3°（2.8 mm，6 mm，8 mm可选）
补光灯类型: 红外灯
补光距离: 最远可达30 m 
最大图像尺寸: 2688 × 1520（默认2560 × 1440）
视频压缩标准: 主码流：H.265/H.264
网络存储: 支持NAS（NFS，SMB/CIFS均支持）
网络: 1个RJ45 10 M/100 M自适应以太网口
SD卡扩展: 内置MicroSD(即TF卡)/MicroSDHC/MicroSDXC插槽，最大支持256 GB
音频: 1个内置麦克风；1路输入（Line in），1路输出（Line out） 
报警: 1路输入，1路输出（报警输出最大支持DC12 V，30 mA）
复位: 支持
电源输出: DC12 V，100 mA电源输出，建议用于拾音器供电
产品尺寸: Ø121 × 92 mm
包装尺寸: 150 × 150 × 141 mm
设备重量: 550 g
带包装重量: 800 g
启动和工作温湿度: -30 ℃~60 ℃，湿度小于95%（无凝结）
电流及功耗: DC：12 V，0.5 A，最大功耗：5 W；PoE：802.3af，36 V~57 V，0.25 A~0.15 A，最大功耗：7.5 W
供电方式: DC：12 V ± 25%；PoE：802.3af，Class 3</t>
  </si>
  <si>
    <t>DS-2CD5145EWDJYJ-IZS(2.7-13.5mm)</t>
  </si>
  <si>
    <t>人脸门禁一体机</t>
  </si>
  <si>
    <t>操作系统：嵌入式Linux操作系统；
屏幕参数： 7英寸IPS触摸显示屏，屏幕比例9:16，屏幕分辨率600*1024；
摄像头参数：采用宽动态200万双目摄像头；
认证方式：支持人脸、刷卡（Mifare卡/IC卡、手机NFC卡、CPU卡序列号/内容、身份证卡序列号）、密码、二维码（通过摄像头识别）；
人脸识别：采用深度学习算法，支持照片、视频防假；1:N人脸识别速度≤0.2s，人脸验证准确率≥99%；
存储容量：本地支持50000人脸库、50000张卡，5万条事件记录；
硬件接口：LAN*1、RS485*1、Wiegand * 1(支持双向)、USB*1、电锁*1、门磁*1、报警输入*2、报警输出*1、开门按钮*1；
通信方式及网络协议：有线网络；网络SDK/萤石协议/ISAPI/Ehome4.0/ISUP5.0；
使用环境：室内环境，不防水；
安装方式：壁挂安装（标配挂板，适配86底盒）；
工作电压： DC 12V/2A（电源需另配）；</t>
  </si>
  <si>
    <t>DS-K1T672M/JYJ</t>
  </si>
  <si>
    <t>开门按钮</t>
  </si>
  <si>
    <t>精华隆中性</t>
  </si>
  <si>
    <t>结构：塑料面板；
性能：最大耐电流1.25A，电压250V；
输出：常开；
类型：适合埋入式电器盒使用；
尺寸：86*86mm；
重量：0.07kg；</t>
  </si>
  <si>
    <t>EB29</t>
  </si>
  <si>
    <t>只</t>
  </si>
  <si>
    <t>280Kg单门磁力锁</t>
  </si>
  <si>
    <t>最大静态直线拉力：280kg(600Lbs)；
断电开锁，满足消防要求；
具有电锁状态指示灯（红灯为开锁状态， 绿灯为上锁状态）；
支持锁状态侦测信号(门磁)输出：NO/NC/COM接点；
工作电压：12V/500mA 或 24V/250mA；
锁体尺寸：长240*宽48.8*厚27.5(mm)；
吸板尺寸：长180*宽38.8*高13(mm)；
使用环境：室内（不防水）；
适用门型：木门、玻璃门、金属门、防火门；
检测认证：CE/FCC/WEEE/REACH/ROHS认证。</t>
  </si>
  <si>
    <t xml:space="preserve">DS-K4H250PSC </t>
  </si>
  <si>
    <t>280Kg双门磁力锁</t>
  </si>
  <si>
    <t>DS-K4H250PDC</t>
  </si>
  <si>
    <t>280Kg磁力锁LZ支架</t>
  </si>
  <si>
    <t>选用材料：高强铝合金，表面喷沙
外壳处理：阳极硬化电镀处理
适用门型：木门、金属门
开门方式：90度内开式门
产品重量：0.75kg
L型支架尺寸：长240*宽48.8*厚30.4(mm)
Z型支架尺寸：长180*宽50*厚50(mm)</t>
  </si>
  <si>
    <t>DS-K4H250PDC-LZ</t>
  </si>
  <si>
    <t>闭门器</t>
  </si>
  <si>
    <t>格林</t>
  </si>
  <si>
    <t>适装门重：60-85KG 适装门宽 ≤ 1100mm 闭门力量：EN4 开门角度 ≤ 180°
使用寿命：100万次 适用环境温度范围：-30℃---50℃
双段速度可调 锁门速度：0°--15°范围内可调 闭门速度：15°--180°范围内可调
建议闭门速度在180°至15°时略快，在15°至0°时放慢，以门扇充分关闭为准。防止关门速度过快导致门扇与门框发生撞击。
无90度定位停门的功能。</t>
  </si>
  <si>
    <t>DS-K4DC104(国内标配)</t>
  </si>
  <si>
    <t>一类谈话室（6个房间）</t>
  </si>
  <si>
    <t>被谈话人特写摄像机</t>
  </si>
  <si>
    <t>200万3寸miniPTZ
支持高清网络、HD-SDI信号同时输出
高清网络视频输出：1920×1080@30fps
HD-SDI视频输出：1080P@25fps/30fps
? 支持接入温湿度显示屏
并以OSD形式叠加温度、湿度信息
温湿度位置可移
? 105°超广角
4倍光学变倍
16倍数字变倍
? 支持采用H.265、H.264视频编码标准
音频编码支持AAC
 48kHz音频采样率
? 支持超低照度0.05Lux/F2.0(彩色)
0.005Lux/F2.0(黑白)</t>
  </si>
  <si>
    <t>DS-SCH53020E-DS/B</t>
  </si>
  <si>
    <t xml:space="preserve"> </t>
  </si>
  <si>
    <t>谈话人特写摄像机</t>
  </si>
  <si>
    <t>指挥摄像机</t>
  </si>
  <si>
    <t>【PTZ系列400万像素红外网络高清半球】
图像传感器: 1/2.5＂progressive scan CMOS
最低照度: 彩色：0.05Lux @ (F1.6，AGC ON)；黑白：0.01Lux @(F1.6，AGC ON) ；0 Lux with IR
分辨率及帧率: 主码流: 50Hz:25fps(2560×1440) 60Hz:30fps(2560×1440)
视频压缩: H.265/H.264/MJPEG
红外照射距离: 50米
焦距: 4.8-110mm，23倍光学变倍
水平视角: 55-2.7度(广角-望远)
Smart图像增强: 120dB超宽动态（非全帧率）、透雾、强光抑制、电子防抖、Smart IR
水平及垂直范围: 水平360°；垂直-5°-90°
水平速度: 水平键控速度：0.1°-300°/s,速度可设;水平预置点速度：350°/s
垂直速度: 垂直键控速度：0.1°-160°/s,速度可设;垂直预置点速度：200°/s
支持萤石接入
网络接口: RJ45网口，自适应10M/100M网络数据 ， 支持 POE+(802.3at)供电
电源接口: DC12V 
报警输入/输出 2路报警输入；2路报警输出 
音频输入/输出 1路音频输入；1路音频输出
SD卡接口: 内置Micro SD卡插槽，支持Micro SD(即TF卡)/Micro SDHC/Micro SDXC卡（最大支持256G）
功耗: 18W max（其中红外灯5.5W max）
工作温度和湿度: -30℃-65℃；湿度小于90%
防护等级:IP66
安装方式: 出厂默认吸顶装，可按实际应用环境选择壁装、吊装和嵌入式安装
尺寸: Φ169.39×161mm 
重量: 2.45Kg</t>
  </si>
  <si>
    <t>DS-2PT7D40IW-DE(23X)(S6)</t>
  </si>
  <si>
    <t>分离式针孔网络摄像机</t>
  </si>
  <si>
    <t>200万分离式网络摄像机
最低照度: 彩色：0.002 Lux @（F1.2，AGC ON）
最大图像尺寸: 1920 × 1080
传感器类型: 1/2.8" Progressive Scan CMOS
焦距&amp;视场角: 
2.8 mm：水平视场角：93.9°，垂直视场角：51.7°，对角视场角：109.3°
3.7 mm：水平视场角：75.5°，垂直视场角：41.6°，对角视场角：87.3°
视频压缩码率: 主码流：H.265/H.264
网络存储: NAS（NFS，SMB/CIFS均支持）
宽动态: 120 dB
网络: 1个RJ45 10 M/100 M自适应以太网口
音频: 1路输入（Line in），1路输出（Line out）
报警: 1路输入，1路输出（报警输出最大支持DC12 V，30 mA）
支持RS-485
SD卡扩展: 内置Micro SD(即TF卡)/Micro SDHC/Micro SDXC插槽，最大支持256 GB
复位: 支持
产品尺寸: 主机：77.5 × 69 × 26 mm；L22镜头：28 × 26 × 26.4 mm
包装尺寸: 254 × 164 × 130 mm
设备重量: 主机：90 g；镜头：90 g
带包装重量: 套包（8 m线）：991 g；套包（2 m线）：776 g
镜头线缆: 2 m/8 m线缆可选
存储温湿度: -30 ℃~60 ℃，湿度小于95%（无凝结）
启动和工作温湿度: -30 ℃~60 ℃，湿度小于95%（无凝结）
电流功耗: DC：12 V ± 20%，0.25 A，最大功耗：3 W；PoE：802.3af，Type 1，Class 3，36 V~57 V，0.1 A~0.07 A，最大功耗：3.65 W
电源接口类型: 2芯插座</t>
  </si>
  <si>
    <t xml:space="preserve">DS-2CD6425FWD-22(C) </t>
  </si>
  <si>
    <t>司法拾音器</t>
  </si>
  <si>
    <t>专为监听场所设计，小巧美观，安装方便 
采用优异的MEMS阵列麦克风拾音，拾音距离远，还原度高 
采用4个MEMS环形阵列，拾音更清晰 
支持模拟信号，适用大多数应用场景 
具有降噪on/off，增益on/off的拨码开关 
拾音范围 ：15-20米
指向性：全指向
阵列规格：4MEMS
SW拨码：2位
电源性能：保护电路、雷击保护、电源极性错接保护</t>
  </si>
  <si>
    <t>DS-52AQ304(标配)</t>
  </si>
  <si>
    <t>220V温湿度显示屏</t>
  </si>
  <si>
    <t>显示范围：温度：-19℃ ～99℃ ，湿度：0％ ～99％
测量精度 ：＜±1℃ ，湿度＜ ±4%RH
显示时间精确到分（年月日、时分）
供电电压： AC 220V
外部接口：485接口
外观尺寸：580mm(长) x 380mm(宽) x 36mm(高)
温湿度协议：leicai</t>
  </si>
  <si>
    <t>DS-TH200-A/K(标配)(220V输入，精确到分)</t>
  </si>
  <si>
    <t>高性能审讯主机</t>
  </si>
  <si>
    <t>满足同步录音录像要求
支持6路400W IPC接入或8路1080p IPC输入；
自带7寸触摸屏；
支持画中画配置（画面合成）；
支持一键审讯、一键回放、一键打点；
支持2路VGA输入和2路HDMI输入；
2路HDMI输出，1路VGA输出；
支持全路数H.265编解码；
支持视频信息上叠加温湿度信息；
标配2个DVD光驱，支持双光驱同步刻录；
支持4个SATA接口；
支持容量最大为8TB的硬盘；
3U机箱；
2个RJ45 10M/100M/1000M自适应以太网口
8个报警输入、4个报警输出、2个RS-232、4个RS-485接口、4个USB接口</t>
  </si>
  <si>
    <t>DS-9608SNL-I4</t>
  </si>
  <si>
    <t>8T硬盘</t>
  </si>
  <si>
    <t>SEAGATE Exos 7E8 3.5" HDD 8TB/7200/256MB/SATA 6Gb/s</t>
  </si>
  <si>
    <t>HDD,ST8000NM017B,8TB,7200,3.5,SATA</t>
  </si>
  <si>
    <t>谛听系统</t>
  </si>
  <si>
    <t>科大讯飞</t>
  </si>
  <si>
    <t>公共区域</t>
  </si>
  <si>
    <t>高清摄像机</t>
  </si>
  <si>
    <t>室外400万高清周界枪机</t>
  </si>
  <si>
    <t xml:space="preserve">筒型星光网络摄像机
鳞镜补光：采用隐藏式灯珠设计，通过鳞甲密布排列形成的镜面反射出光，见光不见灯。增加发光面积，降低聚光效果，补光柔和均匀
最高分辨率可达400万像素，并在此分辨率下可输出30 fps实时图像，图像更流畅，支持透雾，支持宽动态120 dB
设备内置电动变焦镜头，操作便易，变焦过程平稳
支持开放型网络视频接口，ISAPI，GB/T28181-2016，ISUP5.0，视图库
支持标准的256 GB MicroSD/MicroSDHC/MicroSDXC卡存储，支持10 M/100 M自适应网口
标配2个内置麦克风
支持三码流技术，支持同时20路取流
支持三级用户权限管理，支持授权的用户和密码，支持IP地址过滤
电源供应：DC：12 V ± 20%；PoE：802.3af，Type 1，Class 3
防护等级：IP67
1路音频输入，1路音频输出，1路报警输入，1路报警输出（报警输出最大支持DC12 V，30 mA）
传感器类型：1/2.7" Progressive Scan CMOS
 最低照度：彩色：0.005 Lux @（F1.2，AGC ON）
黑白：0.001 Lux @（F1.2，AGC ON），0 Lux with IR
 宽动态：120 dB 
焦距&amp;视场角：2.7~13.5 mm：水平视场角：96.6°~29.7°，垂直视场角：51.7°~16.7°，对角视场角：114.2°~34° 
补光灯类型：默认红外补光，可切换暖白光
 补光距离：暖白光：最远可达30 m
红外灯：最远可达50 m
 防补光过曝：支持防补光过曝开启和关闭，开启下支持自动和手动，手动支持根据距离等级控制补光灯亮度
 补光灯数量：4颗
 红外波长范围：850 nm 
最大图像尺寸：2560 × 1440
 视频压缩标准：H.265/H.264/MJPEG 
网络：1个RJ45 10 M/100 M自适应以太网口
 SD卡扩展：内置MicroSD/MicroSDHC/MicroSDXC插槽，最大支持256 GB
 音频：1路输入（Line in），1路输出（Line out），2个内置麦克风
 报警：1路输入，1路输出（报警输入支持开关量，报警输出最大支持DC12 V，30 mA）
 RS-485：1路RS-485接口，半双工模式，支持自适应HIKVISION，PELCO-P和PELCO-D协议
 复位：支持
 电源输出：DC12 V，50 mA
 接口类型：外甩线 
产品尺寸：181 × 102 × 89 mm 
 包装尺寸：315 × 137 × 141 mm
 设备重量：795 g
 带包装重量：1095 g
 存储温湿度：-30 °C~60 °C，湿度小于95%（无凝结）
 启动和工作温湿度：-30 °C~60 °C，湿度小于95%（无凝结）
 电流及功耗：DC：12 V，0.94 A，最大功耗：10.5 W
PoE：802.3af，36 V~57 V，0.34 A~0.22A，最大功耗：12.1 W
 供电方式：DC：12 V ± 20%，支持防反接保护
PoE：802.3af，Type1，Class 3
 线缆长度：35 cm
 电源接口类型：3芯电源接口 
防护：IP67 </t>
  </si>
  <si>
    <t>DS-2CD5A45EWDJYJ-IZS(2.7-13.5mm)</t>
  </si>
  <si>
    <t>外网一圈及门口</t>
  </si>
  <si>
    <t>配套电源</t>
  </si>
  <si>
    <t>国产</t>
  </si>
  <si>
    <t>机房及管理系统</t>
  </si>
  <si>
    <t>谈话管理平台</t>
  </si>
  <si>
    <t>1、对视频进行实时查看和录像查询、回放、视频联网、电视墙等基础视频功能
2、业务资源管理、权限等
3、报警主机接入实现报警联动</t>
  </si>
  <si>
    <t>Infovision Interrogation-GT谈话管理平台(DN)</t>
  </si>
  <si>
    <t>用于视频通道数量控制</t>
  </si>
  <si>
    <t>1.讯（询）问过程同步录音录像
2.控制审讯主机光盘刻录
3.控制集中打印刻录
4.笔录制作、打印与导出</t>
  </si>
  <si>
    <t>走读谈话区管理功能，含预约登记、预约记录、谈话登记、谈话体检、谈话记录、谈话签到</t>
  </si>
  <si>
    <t>提供指挥室对讯询问室进行语音、文字指挥的功能</t>
  </si>
  <si>
    <t>1、硬件配置：
CPU：Intel 10核 20线程 2.4GHz以上
内存：64GB DDR4
硬盘：600G 10K SAS×2（RAID_1）
2、操作系统：Linux（CentOS） 7.4-r4</t>
  </si>
  <si>
    <t>DS-VE22S-B</t>
  </si>
  <si>
    <t>32路网络硬盘录像机</t>
  </si>
  <si>
    <t>硬件规格：
3U标准机架式
2个HDMI，2个VGA，HDMI+VGA组内同源
16盘位，可满配10T硬盘
2个千兆网口
2个USB2.0接口、1个USB3.0接口
1个eSATA接口
报警IO：16进8出
支持RAID0、1、5、6、10，支持全局热备盘
软件性能：
输入带宽：320M
32路H.264、H.265混合接入
最大支持16×1080P解码
支持H.265、H.264解码
平台对接协议：ISUP/萤石/GB28181/SDK</t>
  </si>
  <si>
    <t xml:space="preserve">DS-8632N-I16-V3 </t>
  </si>
  <si>
    <t>8T监控硬盘</t>
  </si>
  <si>
    <t>磁盘阵列</t>
  </si>
  <si>
    <t>单控制器/机架式/3U 16盘位/640Mbps接入带宽/SATA硬盘/64位多核处理器、4GB（标配，可扩展至32G）3个千兆数据网口/单电源/视频流、图片、SMART混合直写/智能事件检索、精确定位、智能浓缩播放/RAID 0、1、3、5、6、10、50，60模式/网络协议：RTSP/ONVIF/PSIA/SIP（GB/T28181）</t>
  </si>
  <si>
    <t>DS-A81016S（单电）</t>
  </si>
  <si>
    <t>8T企业级硬盘</t>
  </si>
  <si>
    <t>8T,7200RPM,3.5寸,SATA</t>
  </si>
  <si>
    <t>存储90天</t>
  </si>
  <si>
    <t>24口交换机</t>
  </si>
  <si>
    <t>管提供24个千兆PoE电口、2个千兆光口
支持IEEE 802.3at/af标准
支持IEEE 802.3、IEEE 802.3u、IEEE 802.3x、IEEE 802.3ab、IEEE 802.3z标准
支持iVMS-4200客户端管理
支持海康云管APP管理
支持安防网络拓扑管理、链路聚合、端口管理
支持远程升级
支持6 KV防浪涌（PoE口）
支持PoE输出功率管理
千兆网络接入设计
线速转发
存储转发交换方式
坚固式高强度金属外壳
整机最大POE供电功率：370 W</t>
  </si>
  <si>
    <t xml:space="preserve"> DS-3E1526P-S</t>
  </si>
  <si>
    <t>一体化机柜</t>
  </si>
  <si>
    <t>42U，网孔门，落地 空机柜
承重：静态1000KG
前后门材质：前单开网孔门，后双开网孔门，冷轧板 T=1.5
门敞开百分比：前门78%，后门77.2%
侧门材质：冷轧板 T=1.0
门框左右立柱材质：冷轧板 T=2.0
左右支架：冷轧板 T=1.5
横梁：冷轧板 T=1.5
层板：1个，宽470*深650*高48  mm，承重60KG
L型隔条/支架：1对，长650*宽38*高38  mm，承重30KG
PDU：1个，8口PDU，输入10A，带2M线
滚轮：支持，4个
脚撑：支持，4个
风扇：不含
辅件：50套安装螺丝，前/后侧门钥匙各两把
净重：约128KG
尺寸（宽*深*高）：600*1000*2000 mm</t>
  </si>
  <si>
    <t xml:space="preserve">DS-XS6042-S/WT </t>
  </si>
  <si>
    <t>服务器</t>
  </si>
  <si>
    <t>2U双路标准机架式服务器
CPU：2颗intel至强系列处理器，核数≥10核，主频≥2.2GHz
内存：128G DDR4，16根内存插槽，最大支持扩展至2TB内存
硬盘：4块480G SSD 硬盘
阵列卡：可选SAS_HBA卡，支持RAID 0/1/10 ;可选RAID 卡，支持0/1/5/6/10/50/60，可选支持断电保护
PCIE扩展：最大可支持6个PCIE扩展插槽
网口：2个千兆电口，2个万兆光口
其他接口：1个RJ45管理接口，后置2个USB 3.0接口，前置2个USB2.0接口，1个VGA接口
电源：标配550W（1+1）高效铂金CRPS冗余电源 
机箱规格：87.8mm(高)x 448mm(宽)x729.8mm(深)</t>
  </si>
  <si>
    <t>便携式审讯主机</t>
  </si>
  <si>
    <t>便携式审讯套装 集成便携式审讯主机、网络摄像机、三脚架、拾音器、温湿度模块等，现场搭建快速便捷 便携式主机超薄设计，精致、轻便；嵌入式linux系统，稳定可靠 支持最大4路1080P高清网络视频接入，支持3个POE接口 内置前后双摄像机，并配置1个广角全景摄像机，贴合实际应用 视频编码支持H.264或H.265 AAC 48KHz的音频采样编码 自带2个蓝光光驱，双光驱同步刻录，支持双光盘同刻和双光盘循环刻录 支持画中画配置，并叠加温湿度信息 支持案卷信息叠加，可配置案件名称、办案人员、嫌疑人等案件基本信息并将信息自动叠加到片头 支持光盘刻录哈希值计算，光盘停止刻录后即生成视频文件唯一哈希值，并写入光盘，刻录出的光盘数据不可修改和删除 支持将审讯笔录和自定义文件（如证据图片、视频）一同刻录到光盘，保证案件证据与笔录的完整性 系统内置双OLED屏，显示工作状态 主机内置电池，断电一定时间的情况下，仍能继续进行工作</t>
  </si>
  <si>
    <t xml:space="preserve">DS-NB8604SNT-E(标配)/套装 </t>
  </si>
  <si>
    <t>便携式移动终端</t>
  </si>
  <si>
    <t>联想</t>
  </si>
  <si>
    <t>I5/16G内存/512固态硬盘+1T机械硬盘/14寸</t>
  </si>
  <si>
    <t>UPS</t>
  </si>
  <si>
    <t>科士达</t>
  </si>
  <si>
    <t>30KV UPS+64节100AH</t>
  </si>
  <si>
    <t>指挥显示屏</t>
  </si>
  <si>
    <t>小米</t>
  </si>
  <si>
    <t>65寸显示器高清液晶显示器</t>
  </si>
  <si>
    <t>执法记录仪</t>
  </si>
  <si>
    <t>128G内存</t>
  </si>
  <si>
    <t>装修和布线系统</t>
  </si>
  <si>
    <t>网线、线缆等辅材</t>
  </si>
  <si>
    <t>施工</t>
  </si>
  <si>
    <t>吸顶AP</t>
  </si>
  <si>
    <t>普联</t>
  </si>
  <si>
    <t>固定接口：1个复位开关，1个拨码开关，1个10/100/1000Base-T以太网上行端口；无线速率：1200Mbps；PoE：支持802.3at兼容供电；DC供电：12V 1A；功耗：≤12W</t>
  </si>
  <si>
    <t>面板AP</t>
  </si>
  <si>
    <t>固定端口：1个复位开关，1个10/100/1000Base-T以太网上行端口，1个10/100/1000Base-T以太网下行端口；无线速率：1200Mbps；POE：支持802.3at兼容供电，外形尺寸：86mm*86mm*36mm；功耗：≤6W</t>
  </si>
  <si>
    <t>AC管理控制器</t>
  </si>
  <si>
    <t>固定端口：4个10/100/1000Base-T以太网端口；电源：DC54V/1.17A；整机功耗：≤8W；AC功能：支持AP自动发现，支持AP发射功率调整，支持AP信道调整，支持AP地址分配，支持AP配置同步，支持AP信息显示，支持AP上无线客户端状态显示</t>
  </si>
  <si>
    <t>路由器</t>
  </si>
  <si>
    <t>端口 1个10/100/1000M RJ45 WAN口3个10/100/1000M RJ45 WAN/LAN可配置口1个10/100/1000M RJ45 LAN口1个Console端口 
处理器 双核MIPS 64位网络专用处理器，单核主频1GHz 
内存 DDRIII 256MB 
FLASH 32MB 
指示灯 每端口： WAN/LAN、Speed每设备： PWR、SYS 
外形尺寸 440(w)x227(D)x44(H) mm 
输入电源 100～240V AC,50/60Hz 
散热方式 自然散热 
使用环境 工作温度：0℃～40℃, 工作湿度：10%～90%RH 不凝结存储温度：-40℃～70℃, 存储湿度：5%～90%RH 不凝结 
典型带机量 300台左右 
软件功能 网络协议 TCP/IP、DHCP、ICMP、NAT、PPPoE、SNTP、HTTP、DNS、H.323、SIP、DDNS 
基本设置 接口设置DHCP服务器MAC地址设置VLAN（多局域网）交换机设置DNS代理 
AP管理 AP设置，最多管理100台TP-LINK AP无线网络设置无线客户端状态 
传输控制 一对一NAT、NAPT、虚拟服务器、ALG、NAT-DMZIP带宽控制、连接数控制、流量/连接数监控最大并发连接数：100000条智能均衡、ISP选路、特殊应用程序选路、在线检测、线路备份策略路由、静态路由 
安全管理 支持ARP扫描、ARP列表、GARP支持 IP/MAC 绑定防DoS类、扫描类、可疑包类等多种常见攻击行为支持设置MAC地址过滤黑白名单访问控制列表 
行为管控 社交软件/ 视频软件/ 音乐软件/ 购物休闲软件/ 新闻资讯软件/P2P 软件/金融软件/网络游戏/ 应用商店/ 基础应用等各种常见应用限制QQ黑白名单网址分组过滤、URL过滤网页安全（禁止网页提交，过滤网页中的各种文件类型）行为审计应用特征库更新 
VPN IPSec VPN（50条隧道）PPTP/L2TP VPN（32条隧道） 
接入认证 Web认证，支持本地认证、Radius认证、一键上网，满足多种认证需求短信认证，满足实名认证要求，并可基于手机号进行二次营销免认证策略 
系统服务 PPPoE服务器，带机量128动态DNS（花生壳、科迈、3322)UPnP服务 
管理维护 中文Web网管、远程管理配置备份与导入配置系统软件升级接口流量统计、IP流量统计ping、tracert诊断工具时间设置系统日志</t>
  </si>
  <si>
    <t>10KV UPS+16节100AH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</si>
</sst>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000_);[Red]\(#,##0.0000\)"/>
    <numFmt numFmtId="179" formatCode="#,##0.00_);[Red]\(#,##0.00\)"/>
    <numFmt numFmtId="180" formatCode="0_);[Red]\(0\)"/>
    <numFmt numFmtId="181" formatCode="0_ "/>
  </numFmts>
  <fonts count="50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1"/>
      <name val="宋体"/>
      <charset val="134"/>
    </font>
    <font>
      <sz val="12"/>
      <color rgb="FF333333"/>
      <name val="Tahoma"/>
      <charset val="134"/>
    </font>
    <font>
      <sz val="11"/>
      <color rgb="FF0070C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2"/>
      <name val="宋体"/>
      <charset val="134"/>
    </font>
    <font>
      <strike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rgb="FFFF0000"/>
      <name val="宋体"/>
      <charset val="134"/>
    </font>
    <font>
      <sz val="10"/>
      <color rgb="FFFF0000"/>
      <name val="仿宋_GB2312"/>
      <charset val="134"/>
    </font>
    <font>
      <b/>
      <sz val="10"/>
      <color rgb="FFFF0000"/>
      <name val="宋体"/>
      <charset val="134"/>
    </font>
    <font>
      <b/>
      <sz val="10"/>
      <color rgb="FFFF0000"/>
      <name val="仿宋_GB2312"/>
      <charset val="134"/>
    </font>
    <font>
      <b/>
      <sz val="11"/>
      <color indexed="8"/>
      <name val="Tahoma"/>
      <charset val="134"/>
    </font>
    <font>
      <sz val="11"/>
      <color indexed="8"/>
      <name val="Tahoma"/>
      <charset val="134"/>
    </font>
    <font>
      <b/>
      <sz val="20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Helv"/>
      <charset val="0"/>
    </font>
    <font>
      <vertAlign val="superscript"/>
      <sz val="10"/>
      <name val="宋体"/>
      <charset val="134"/>
    </font>
    <font>
      <vertAlign val="superscript"/>
      <sz val="10"/>
      <color rgb="FFFF0000"/>
      <name val="宋体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/>
    <xf numFmtId="0" fontId="2" fillId="6" borderId="0" applyNumberFormat="0" applyBorder="0" applyAlignment="0" applyProtection="0">
      <alignment vertical="center"/>
    </xf>
    <xf numFmtId="0" fontId="28" fillId="7" borderId="1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0" fillId="11" borderId="15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8" fillId="15" borderId="19" applyNumberFormat="0" applyAlignment="0" applyProtection="0">
      <alignment vertical="center"/>
    </xf>
    <xf numFmtId="0" fontId="39" fillId="15" borderId="14" applyNumberFormat="0" applyAlignment="0" applyProtection="0">
      <alignment vertical="center"/>
    </xf>
    <xf numFmtId="0" fontId="40" fillId="16" borderId="20" applyNumberForma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</cellStyleXfs>
  <cellXfs count="20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177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176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left" vertical="center" wrapText="1"/>
    </xf>
    <xf numFmtId="177" fontId="1" fillId="0" borderId="0" xfId="11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177" fontId="4" fillId="0" borderId="1" xfId="52" applyNumberFormat="1" applyFont="1" applyFill="1" applyBorder="1" applyAlignment="1">
      <alignment horizontal="center" vertical="center" wrapText="1"/>
    </xf>
    <xf numFmtId="178" fontId="4" fillId="0" borderId="1" xfId="52" applyNumberFormat="1" applyFont="1" applyFill="1" applyBorder="1" applyAlignment="1">
      <alignment horizontal="center" vertical="center" wrapText="1"/>
    </xf>
    <xf numFmtId="0" fontId="4" fillId="2" borderId="2" xfId="52" applyFont="1" applyFill="1" applyBorder="1" applyAlignment="1">
      <alignment horizontal="left" vertical="center" wrapText="1"/>
    </xf>
    <xf numFmtId="0" fontId="4" fillId="2" borderId="3" xfId="52" applyFont="1" applyFill="1" applyBorder="1" applyAlignment="1">
      <alignment horizontal="left" vertical="center" wrapText="1"/>
    </xf>
    <xf numFmtId="0" fontId="4" fillId="2" borderId="4" xfId="52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4" fillId="2" borderId="3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left" vertical="center" wrapText="1"/>
    </xf>
    <xf numFmtId="0" fontId="1" fillId="3" borderId="1" xfId="52" applyFont="1" applyFill="1" applyBorder="1" applyAlignment="1">
      <alignment horizontal="left" vertical="center" wrapText="1"/>
    </xf>
    <xf numFmtId="0" fontId="2" fillId="0" borderId="1" xfId="0" applyFont="1" applyFill="1" applyBorder="1" applyAlignment="1"/>
    <xf numFmtId="0" fontId="1" fillId="3" borderId="1" xfId="52" applyFont="1" applyFill="1" applyBorder="1" applyAlignment="1">
      <alignment vertical="center" wrapText="1"/>
    </xf>
    <xf numFmtId="0" fontId="1" fillId="3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7" fillId="3" borderId="1" xfId="52" applyFont="1" applyFill="1" applyBorder="1" applyAlignment="1">
      <alignment horizontal="center" vertical="center" wrapText="1"/>
    </xf>
    <xf numFmtId="0" fontId="7" fillId="3" borderId="1" xfId="52" applyFont="1" applyFill="1" applyBorder="1" applyAlignment="1">
      <alignment horizontal="left" vertical="center" wrapText="1"/>
    </xf>
    <xf numFmtId="0" fontId="7" fillId="3" borderId="1" xfId="52" applyFont="1" applyFill="1" applyBorder="1" applyAlignment="1">
      <alignment vertical="center" wrapText="1"/>
    </xf>
    <xf numFmtId="0" fontId="8" fillId="0" borderId="1" xfId="0" applyFont="1" applyFill="1" applyBorder="1" applyAlignment="1"/>
    <xf numFmtId="0" fontId="7" fillId="0" borderId="1" xfId="52" applyFont="1" applyFill="1" applyBorder="1" applyAlignment="1">
      <alignment horizontal="left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0" fontId="6" fillId="3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left" vertical="center" wrapText="1"/>
    </xf>
    <xf numFmtId="0" fontId="9" fillId="0" borderId="0" xfId="0" applyFont="1" applyFill="1" applyAlignment="1"/>
    <xf numFmtId="0" fontId="4" fillId="4" borderId="1" xfId="52" applyFont="1" applyFill="1" applyBorder="1" applyAlignment="1">
      <alignment horizontal="center" vertical="center" wrapText="1"/>
    </xf>
    <xf numFmtId="0" fontId="4" fillId="4" borderId="4" xfId="52" applyFont="1" applyFill="1" applyBorder="1" applyAlignment="1">
      <alignment horizontal="center" vertical="center" wrapText="1"/>
    </xf>
    <xf numFmtId="179" fontId="4" fillId="0" borderId="1" xfId="52" applyNumberFormat="1" applyFont="1" applyFill="1" applyBorder="1" applyAlignment="1">
      <alignment horizontal="center" vertical="center" wrapText="1"/>
    </xf>
    <xf numFmtId="0" fontId="4" fillId="2" borderId="4" xfId="52" applyFont="1" applyFill="1" applyBorder="1" applyAlignment="1">
      <alignment horizontal="center" vertical="center" wrapText="1"/>
    </xf>
    <xf numFmtId="0" fontId="1" fillId="0" borderId="5" xfId="52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4" fillId="5" borderId="4" xfId="5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left" vertical="center" wrapText="1"/>
    </xf>
    <xf numFmtId="49" fontId="10" fillId="0" borderId="3" xfId="52" applyNumberFormat="1" applyFont="1" applyFill="1" applyBorder="1" applyAlignment="1">
      <alignment horizontal="left" vertical="center" wrapText="1"/>
    </xf>
    <xf numFmtId="49" fontId="4" fillId="0" borderId="4" xfId="52" applyNumberFormat="1" applyFont="1" applyFill="1" applyBorder="1" applyAlignment="1">
      <alignment horizontal="center" vertical="center" wrapText="1"/>
    </xf>
    <xf numFmtId="177" fontId="4" fillId="0" borderId="2" xfId="52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left" vertical="center" wrapText="1"/>
    </xf>
    <xf numFmtId="0" fontId="4" fillId="0" borderId="3" xfId="52" applyFont="1" applyFill="1" applyBorder="1" applyAlignment="1">
      <alignment horizontal="left" vertical="center" wrapText="1"/>
    </xf>
    <xf numFmtId="0" fontId="4" fillId="0" borderId="4" xfId="52" applyFont="1" applyFill="1" applyBorder="1" applyAlignment="1">
      <alignment horizontal="left" vertical="center" wrapText="1"/>
    </xf>
    <xf numFmtId="0" fontId="4" fillId="0" borderId="1" xfId="5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1" fillId="0" borderId="1" xfId="52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left" wrapText="1"/>
    </xf>
    <xf numFmtId="177" fontId="13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/>
    </xf>
    <xf numFmtId="176" fontId="13" fillId="0" borderId="0" xfId="0" applyNumberFormat="1" applyFont="1" applyFill="1" applyAlignment="1">
      <alignment horizontal="right" vertical="center"/>
    </xf>
    <xf numFmtId="0" fontId="13" fillId="0" borderId="0" xfId="0" applyFont="1" applyFill="1"/>
    <xf numFmtId="0" fontId="13" fillId="0" borderId="0" xfId="0" applyFont="1" applyFill="1" applyBorder="1"/>
    <xf numFmtId="0" fontId="0" fillId="0" borderId="0" xfId="0" applyFont="1" applyFill="1"/>
    <xf numFmtId="0" fontId="13" fillId="0" borderId="0" xfId="0" applyFont="1" applyFill="1" applyAlignment="1">
      <alignment horizontal="left" vertical="center"/>
    </xf>
    <xf numFmtId="177" fontId="13" fillId="0" borderId="0" xfId="11" applyNumberFormat="1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1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/>
    <xf numFmtId="0" fontId="11" fillId="0" borderId="0" xfId="0" applyFont="1" applyFill="1"/>
    <xf numFmtId="49" fontId="14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right" vertical="center"/>
    </xf>
    <xf numFmtId="49" fontId="14" fillId="0" borderId="0" xfId="11" applyNumberFormat="1" applyFont="1" applyFill="1" applyAlignment="1">
      <alignment horizontal="left" vertical="center"/>
    </xf>
    <xf numFmtId="176" fontId="13" fillId="0" borderId="2" xfId="0" applyNumberFormat="1" applyFont="1" applyFill="1" applyBorder="1" applyAlignment="1">
      <alignment horizontal="center" vertical="center"/>
    </xf>
    <xf numFmtId="49" fontId="14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left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right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right" vertical="center" wrapText="1"/>
    </xf>
    <xf numFmtId="177" fontId="14" fillId="0" borderId="0" xfId="0" applyNumberFormat="1" applyFont="1" applyFill="1" applyAlignment="1">
      <alignment horizontal="center"/>
    </xf>
    <xf numFmtId="177" fontId="14" fillId="0" borderId="0" xfId="0" applyNumberFormat="1" applyFont="1" applyFill="1" applyAlignment="1">
      <alignment horizontal="right" vertical="center"/>
    </xf>
    <xf numFmtId="177" fontId="14" fillId="0" borderId="0" xfId="11" applyNumberFormat="1" applyFont="1" applyFill="1" applyAlignment="1">
      <alignment horizontal="left" vertical="center"/>
    </xf>
    <xf numFmtId="177" fontId="14" fillId="0" borderId="6" xfId="0" applyNumberFormat="1" applyFont="1" applyFill="1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 wrapText="1"/>
    </xf>
    <xf numFmtId="177" fontId="14" fillId="0" borderId="7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right" vertical="center"/>
    </xf>
    <xf numFmtId="177" fontId="19" fillId="0" borderId="7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>
      <alignment horizontal="left" vertical="center"/>
    </xf>
    <xf numFmtId="177" fontId="14" fillId="0" borderId="10" xfId="0" applyNumberFormat="1" applyFont="1" applyFill="1" applyBorder="1" applyAlignment="1">
      <alignment horizontal="center" vertical="center"/>
    </xf>
    <xf numFmtId="177" fontId="11" fillId="0" borderId="11" xfId="0" applyNumberFormat="1" applyFont="1" applyFill="1" applyBorder="1" applyAlignment="1">
      <alignment horizontal="center" vertical="center" wrapText="1"/>
    </xf>
    <xf numFmtId="177" fontId="14" fillId="0" borderId="11" xfId="0" applyNumberFormat="1" applyFont="1" applyFill="1" applyBorder="1" applyAlignment="1">
      <alignment horizontal="center" vertical="center"/>
    </xf>
    <xf numFmtId="177" fontId="14" fillId="0" borderId="1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177" fontId="19" fillId="0" borderId="11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vertical="center" wrapText="1"/>
    </xf>
    <xf numFmtId="177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176" fontId="14" fillId="0" borderId="0" xfId="0" applyNumberFormat="1" applyFont="1" applyFill="1" applyBorder="1" applyAlignment="1">
      <alignment horizontal="right" vertical="center"/>
    </xf>
    <xf numFmtId="177" fontId="14" fillId="0" borderId="0" xfId="11" applyNumberFormat="1" applyFont="1" applyFill="1" applyBorder="1" applyAlignment="1">
      <alignment horizontal="left" vertical="center"/>
    </xf>
    <xf numFmtId="180" fontId="14" fillId="0" borderId="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9" xfId="0" applyNumberFormat="1" applyFont="1" applyFill="1" applyBorder="1" applyAlignment="1">
      <alignment horizontal="center" vertical="center"/>
    </xf>
    <xf numFmtId="176" fontId="14" fillId="0" borderId="1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176" fontId="19" fillId="0" borderId="11" xfId="0" applyNumberFormat="1" applyFont="1" applyFill="1" applyBorder="1" applyAlignment="1">
      <alignment horizontal="right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23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177" fontId="0" fillId="0" borderId="1" xfId="52" applyNumberFormat="1" applyFont="1" applyFill="1" applyBorder="1" applyAlignment="1">
      <alignment horizontal="center" vertical="center"/>
    </xf>
    <xf numFmtId="177" fontId="0" fillId="0" borderId="2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 wrapText="1"/>
    </xf>
    <xf numFmtId="177" fontId="11" fillId="0" borderId="10" xfId="52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0" fontId="0" fillId="0" borderId="1" xfId="5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81" fontId="0" fillId="0" borderId="2" xfId="51" applyNumberFormat="1" applyFont="1" applyFill="1" applyBorder="1" applyAlignment="1">
      <alignment horizontal="center" vertical="center"/>
    </xf>
    <xf numFmtId="0" fontId="11" fillId="0" borderId="7" xfId="51" applyNumberFormat="1" applyFont="1" applyFill="1" applyBorder="1" applyAlignment="1">
      <alignment horizontal="left" vertical="center"/>
    </xf>
    <xf numFmtId="181" fontId="11" fillId="0" borderId="11" xfId="51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81" fontId="0" fillId="0" borderId="2" xfId="51" applyNumberFormat="1" applyFont="1" applyFill="1" applyBorder="1" applyAlignment="1">
      <alignment horizontal="right" vertical="center"/>
    </xf>
    <xf numFmtId="181" fontId="11" fillId="0" borderId="11" xfId="51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81" fontId="26" fillId="0" borderId="2" xfId="51" applyNumberFormat="1" applyFont="1" applyFill="1" applyBorder="1" applyAlignment="1">
      <alignment horizontal="right" vertical="center"/>
    </xf>
    <xf numFmtId="0" fontId="27" fillId="0" borderId="8" xfId="51" applyNumberFormat="1" applyFont="1" applyFill="1" applyBorder="1" applyAlignment="1">
      <alignment horizontal="left" vertical="center"/>
    </xf>
    <xf numFmtId="181" fontId="27" fillId="0" borderId="13" xfId="51" applyNumberFormat="1" applyFont="1" applyFill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  <cellStyle name="常规 2" xfId="51"/>
    <cellStyle name="常规 3" xfId="52"/>
  </cellStyle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13"/>
  <sheetViews>
    <sheetView tabSelected="1" view="pageBreakPreview" zoomScale="115" zoomScaleNormal="100" topLeftCell="A5" workbookViewId="0">
      <selection activeCell="E13" sqref="A13:E13"/>
    </sheetView>
  </sheetViews>
  <sheetFormatPr defaultColWidth="9" defaultRowHeight="14.25"/>
  <cols>
    <col min="1" max="1" width="10.8666666666667" style="179" customWidth="1"/>
    <col min="2" max="2" width="28.8" style="179" customWidth="1"/>
    <col min="3" max="3" width="23.1583333333333" style="179" customWidth="1"/>
    <col min="4" max="4" width="32.175" style="179" customWidth="1"/>
    <col min="5" max="5" width="32.4916666666667" style="180" customWidth="1"/>
    <col min="6" max="6" width="13.75" style="179"/>
    <col min="7" max="7" width="12.625" style="179"/>
    <col min="8" max="231" width="9" style="179"/>
    <col min="232" max="16384" width="9" style="181"/>
  </cols>
  <sheetData>
    <row r="1" ht="54" customHeight="1" spans="1:5">
      <c r="A1" s="182" t="s">
        <v>0</v>
      </c>
      <c r="B1" s="182"/>
      <c r="C1" s="182"/>
      <c r="D1" s="182"/>
      <c r="E1" s="182"/>
    </row>
    <row r="2" customFormat="1" ht="33" customHeight="1" spans="1:231">
      <c r="A2" s="183" t="s">
        <v>1</v>
      </c>
      <c r="B2" s="183"/>
      <c r="C2" s="183"/>
      <c r="D2" s="183"/>
      <c r="E2" s="183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  <c r="GN2" s="179"/>
      <c r="GO2" s="179"/>
      <c r="GP2" s="179"/>
      <c r="GQ2" s="179"/>
      <c r="GR2" s="179"/>
      <c r="GS2" s="179"/>
      <c r="GT2" s="179"/>
      <c r="GU2" s="179"/>
      <c r="GV2" s="179"/>
      <c r="GW2" s="179"/>
      <c r="GX2" s="179"/>
      <c r="GY2" s="179"/>
      <c r="GZ2" s="179"/>
      <c r="HA2" s="179"/>
      <c r="HB2" s="179"/>
      <c r="HC2" s="179"/>
      <c r="HD2" s="179"/>
      <c r="HE2" s="179"/>
      <c r="HF2" s="179"/>
      <c r="HG2" s="179"/>
      <c r="HH2" s="179"/>
      <c r="HI2" s="179"/>
      <c r="HJ2" s="179"/>
      <c r="HK2" s="179"/>
      <c r="HL2" s="179"/>
      <c r="HM2" s="179"/>
      <c r="HN2" s="179"/>
      <c r="HO2" s="179"/>
      <c r="HP2" s="179"/>
      <c r="HQ2" s="179"/>
      <c r="HR2" s="179"/>
      <c r="HS2" s="179"/>
      <c r="HT2" s="179"/>
      <c r="HU2" s="179"/>
      <c r="HV2" s="179"/>
      <c r="HW2" s="179"/>
    </row>
    <row r="3" s="176" customFormat="1" ht="38" customHeight="1" spans="1:231">
      <c r="A3" s="184" t="s">
        <v>2</v>
      </c>
      <c r="B3" s="184" t="s">
        <v>3</v>
      </c>
      <c r="C3" s="185" t="s">
        <v>4</v>
      </c>
      <c r="D3" s="186" t="s">
        <v>5</v>
      </c>
      <c r="E3" s="187" t="s">
        <v>6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/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/>
      <c r="CN3" s="188"/>
      <c r="CO3" s="188"/>
      <c r="CP3" s="188"/>
      <c r="CQ3" s="188"/>
      <c r="CR3" s="188"/>
      <c r="CS3" s="188"/>
      <c r="CT3" s="188"/>
      <c r="CU3" s="188"/>
      <c r="CV3" s="188"/>
      <c r="CW3" s="188"/>
      <c r="CX3" s="188"/>
      <c r="CY3" s="188"/>
      <c r="CZ3" s="188"/>
      <c r="DA3" s="188"/>
      <c r="DB3" s="188"/>
      <c r="DC3" s="188"/>
      <c r="DD3" s="188"/>
      <c r="DE3" s="188"/>
      <c r="DF3" s="188"/>
      <c r="DG3" s="188"/>
      <c r="DH3" s="188"/>
      <c r="DI3" s="188"/>
      <c r="DJ3" s="188"/>
      <c r="DK3" s="188"/>
      <c r="DL3" s="188"/>
      <c r="DM3" s="188"/>
      <c r="DN3" s="188"/>
      <c r="DO3" s="188"/>
      <c r="DP3" s="188"/>
      <c r="DQ3" s="188"/>
      <c r="DR3" s="188"/>
      <c r="DS3" s="188"/>
      <c r="DT3" s="188"/>
      <c r="DU3" s="188"/>
      <c r="DV3" s="188"/>
      <c r="DW3" s="188"/>
      <c r="DX3" s="188"/>
      <c r="DY3" s="188"/>
      <c r="DZ3" s="188"/>
      <c r="EA3" s="188"/>
      <c r="EB3" s="188"/>
      <c r="EC3" s="188"/>
      <c r="ED3" s="188"/>
      <c r="EE3" s="188"/>
      <c r="EF3" s="188"/>
      <c r="EG3" s="188"/>
      <c r="EH3" s="188"/>
      <c r="EI3" s="188"/>
      <c r="EJ3" s="188"/>
      <c r="EK3" s="188"/>
      <c r="EL3" s="188"/>
      <c r="EM3" s="188"/>
      <c r="EN3" s="188"/>
      <c r="EO3" s="188"/>
      <c r="EP3" s="188"/>
      <c r="EQ3" s="188"/>
      <c r="ER3" s="188"/>
      <c r="ES3" s="188"/>
      <c r="ET3" s="188"/>
      <c r="EU3" s="188"/>
      <c r="EV3" s="188"/>
      <c r="EW3" s="188"/>
      <c r="EX3" s="188"/>
      <c r="EY3" s="188"/>
      <c r="EZ3" s="188"/>
      <c r="FA3" s="188"/>
      <c r="FB3" s="188"/>
      <c r="FC3" s="188"/>
      <c r="FD3" s="188"/>
      <c r="FE3" s="188"/>
      <c r="FF3" s="188"/>
      <c r="FG3" s="188"/>
      <c r="FH3" s="188"/>
      <c r="FI3" s="188"/>
      <c r="FJ3" s="188"/>
      <c r="FK3" s="188"/>
      <c r="FL3" s="188"/>
      <c r="FM3" s="188"/>
      <c r="FN3" s="188"/>
      <c r="FO3" s="188"/>
      <c r="FP3" s="188"/>
      <c r="FQ3" s="188"/>
      <c r="FR3" s="188"/>
      <c r="FS3" s="188"/>
      <c r="FT3" s="188"/>
      <c r="FU3" s="188"/>
      <c r="FV3" s="188"/>
      <c r="FW3" s="188"/>
      <c r="FX3" s="188"/>
      <c r="FY3" s="188"/>
      <c r="FZ3" s="188"/>
      <c r="GA3" s="188"/>
      <c r="GB3" s="188"/>
      <c r="GC3" s="188"/>
      <c r="GD3" s="188"/>
      <c r="GE3" s="188"/>
      <c r="GF3" s="188"/>
      <c r="GG3" s="188"/>
      <c r="GH3" s="188"/>
      <c r="GI3" s="188"/>
      <c r="GJ3" s="188"/>
      <c r="GK3" s="188"/>
      <c r="GL3" s="188"/>
      <c r="GM3" s="188"/>
      <c r="GN3" s="188"/>
      <c r="GO3" s="188"/>
      <c r="GP3" s="188"/>
      <c r="GQ3" s="188"/>
      <c r="GR3" s="188"/>
      <c r="GS3" s="188"/>
      <c r="GT3" s="188"/>
      <c r="GU3" s="188"/>
      <c r="GV3" s="188"/>
      <c r="GW3" s="188"/>
      <c r="GX3" s="188"/>
      <c r="GY3" s="188"/>
      <c r="GZ3" s="188"/>
      <c r="HA3" s="188"/>
      <c r="HB3" s="188"/>
      <c r="HC3" s="188"/>
      <c r="HD3" s="188"/>
      <c r="HE3" s="188"/>
      <c r="HF3" s="188"/>
      <c r="HG3" s="188"/>
      <c r="HH3" s="188"/>
      <c r="HI3" s="188"/>
      <c r="HJ3" s="188"/>
      <c r="HK3" s="188"/>
      <c r="HL3" s="188"/>
      <c r="HM3" s="188"/>
      <c r="HN3" s="188"/>
      <c r="HO3" s="188"/>
      <c r="HP3" s="188"/>
      <c r="HQ3" s="188"/>
      <c r="HR3" s="188"/>
      <c r="HS3" s="188"/>
      <c r="HT3" s="188"/>
      <c r="HU3" s="188"/>
      <c r="HV3" s="188"/>
      <c r="HW3" s="188"/>
    </row>
    <row r="4" s="177" customFormat="1" ht="38" customHeight="1" spans="1:5">
      <c r="A4" s="189">
        <v>1</v>
      </c>
      <c r="B4" s="190" t="s">
        <v>7</v>
      </c>
      <c r="C4" s="191">
        <f>'1F装修'!G108+'2F装修'!G60</f>
        <v>868012.694</v>
      </c>
      <c r="D4" s="192" t="s">
        <v>7</v>
      </c>
      <c r="E4" s="193">
        <f>'1F装修'!J108+'2F装修'!J60</f>
        <v>598847.4266</v>
      </c>
    </row>
    <row r="5" s="178" customFormat="1" ht="38" customHeight="1" spans="1:5">
      <c r="A5" s="189">
        <v>2</v>
      </c>
      <c r="B5" s="190" t="str">
        <f>安装!B4</f>
        <v>水电及空调安装</v>
      </c>
      <c r="C5" s="191">
        <f>安装!G46</f>
        <v>364090</v>
      </c>
      <c r="D5" s="192" t="s">
        <v>8</v>
      </c>
      <c r="E5" s="193">
        <f>安装!J46</f>
        <v>247300</v>
      </c>
    </row>
    <row r="6" s="178" customFormat="1" ht="38" customHeight="1" spans="1:7">
      <c r="A6" s="189">
        <v>3</v>
      </c>
      <c r="B6" s="190" t="str">
        <f>原智能化系统!A3</f>
        <v>智能化系统</v>
      </c>
      <c r="C6" s="191">
        <f>原智能化系统!G65</f>
        <v>1045620</v>
      </c>
      <c r="D6" s="192" t="s">
        <v>9</v>
      </c>
      <c r="E6" s="193" t="s">
        <v>10</v>
      </c>
      <c r="G6" s="194"/>
    </row>
    <row r="7" s="178" customFormat="1" ht="38" customHeight="1" spans="1:7">
      <c r="A7" s="189">
        <v>4</v>
      </c>
      <c r="B7" s="190"/>
      <c r="C7" s="191"/>
      <c r="D7" s="192" t="s">
        <v>11</v>
      </c>
      <c r="E7" s="193">
        <f>家具!G18</f>
        <v>56900</v>
      </c>
      <c r="G7" s="194"/>
    </row>
    <row r="8" s="179" customFormat="1" ht="38" customHeight="1" spans="1:5">
      <c r="A8" s="195" t="s">
        <v>12</v>
      </c>
      <c r="B8" s="190" t="s">
        <v>13</v>
      </c>
      <c r="C8" s="196">
        <f>SUM(C4:C6)</f>
        <v>2277722.694</v>
      </c>
      <c r="D8" s="192" t="s">
        <v>14</v>
      </c>
      <c r="E8" s="197">
        <f>E4+E5+E7</f>
        <v>903047.4266</v>
      </c>
    </row>
    <row r="9" s="179" customFormat="1" ht="38" customHeight="1" spans="1:5">
      <c r="A9" s="198" t="s">
        <v>15</v>
      </c>
      <c r="B9" s="199" t="s">
        <v>16</v>
      </c>
      <c r="C9" s="196">
        <f>C8*5%</f>
        <v>113886.1347</v>
      </c>
      <c r="D9" s="192" t="s">
        <v>16</v>
      </c>
      <c r="E9" s="197">
        <f>E8*5%</f>
        <v>45152.37133</v>
      </c>
    </row>
    <row r="10" s="179" customFormat="1" ht="38" customHeight="1" spans="1:5">
      <c r="A10" s="198" t="s">
        <v>17</v>
      </c>
      <c r="B10" s="199" t="s">
        <v>18</v>
      </c>
      <c r="C10" s="196">
        <f>SUM(C8:C9)*3%</f>
        <v>71748.264861</v>
      </c>
      <c r="D10" s="192" t="s">
        <v>18</v>
      </c>
      <c r="E10" s="197">
        <f>SUM(E8:E9)*3%</f>
        <v>28445.9939379</v>
      </c>
    </row>
    <row r="11" s="179" customFormat="1" ht="38" customHeight="1" spans="1:5">
      <c r="A11" s="198" t="s">
        <v>19</v>
      </c>
      <c r="B11" s="199" t="s">
        <v>20</v>
      </c>
      <c r="C11" s="196">
        <f>SUM(C8:C10)</f>
        <v>2463357.093561</v>
      </c>
      <c r="D11" s="192" t="s">
        <v>20</v>
      </c>
      <c r="E11" s="197">
        <f>SUM(E8:E10)</f>
        <v>976645.7918679</v>
      </c>
    </row>
    <row r="12" s="179" customFormat="1" ht="38" customHeight="1" spans="1:5">
      <c r="A12" s="198" t="s">
        <v>21</v>
      </c>
      <c r="B12" s="199" t="s">
        <v>22</v>
      </c>
      <c r="C12" s="196">
        <f>C11*9%</f>
        <v>221702.13842049</v>
      </c>
      <c r="D12" s="192" t="s">
        <v>22</v>
      </c>
      <c r="E12" s="197">
        <f>E11*9%</f>
        <v>87898.121268111</v>
      </c>
    </row>
    <row r="13" s="179" customFormat="1" ht="38" customHeight="1" spans="1:5">
      <c r="A13" s="200"/>
      <c r="B13" s="201" t="s">
        <v>23</v>
      </c>
      <c r="C13" s="202">
        <f>SUM(C11:C12)</f>
        <v>2685059.23198149</v>
      </c>
      <c r="D13" s="203" t="s">
        <v>24</v>
      </c>
      <c r="E13" s="204">
        <f>E11+E12+896000</f>
        <v>1960543.91313601</v>
      </c>
    </row>
  </sheetData>
  <mergeCells count="2">
    <mergeCell ref="A1:E1"/>
    <mergeCell ref="A2:E2"/>
  </mergeCells>
  <printOptions horizontalCentered="1"/>
  <pageMargins left="0.590277777777778" right="0.432638888888889" top="0.550694444444444" bottom="0.747916666666667" header="0.354166666666667" footer="0.5"/>
  <pageSetup paperSize="9" scale="86" orientation="landscape" horizontalDpi="600"/>
  <headerFooter/>
  <colBreaks count="1" manualBreakCount="1">
    <brk id="5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08"/>
  <sheetViews>
    <sheetView view="pageBreakPreview" zoomScale="115" zoomScaleNormal="100" workbookViewId="0">
      <pane ySplit="3" topLeftCell="A95" activePane="bottomLeft" state="frozen"/>
      <selection/>
      <selection pane="bottomLeft" activeCell="J93" sqref="B93:J93"/>
    </sheetView>
  </sheetViews>
  <sheetFormatPr defaultColWidth="9" defaultRowHeight="23" customHeight="1"/>
  <cols>
    <col min="1" max="1" width="6.25" style="80" customWidth="1"/>
    <col min="2" max="2" width="32.125" style="81" customWidth="1"/>
    <col min="3" max="3" width="41.875" style="82" customWidth="1"/>
    <col min="4" max="4" width="4.25" style="80" customWidth="1"/>
    <col min="5" max="5" width="9.125" style="83" customWidth="1"/>
    <col min="6" max="6" width="9.125" style="84" customWidth="1"/>
    <col min="7" max="7" width="13.125" style="85" customWidth="1"/>
    <col min="8" max="8" width="9.125" style="159" customWidth="1"/>
    <col min="9" max="9" width="9.125" style="160" customWidth="1"/>
    <col min="10" max="10" width="13.125" style="161" customWidth="1"/>
    <col min="11" max="13" width="12.25" style="86" customWidth="1"/>
    <col min="14" max="14" width="9" style="86"/>
    <col min="15" max="16" width="11.125" style="86"/>
    <col min="17" max="20" width="9" style="86"/>
    <col min="21" max="21" width="1.25" style="86" customWidth="1"/>
    <col min="22" max="30" width="9" style="86" hidden="1" customWidth="1"/>
    <col min="31" max="31" width="0.125" style="86" hidden="1" customWidth="1"/>
    <col min="32" max="43" width="9" style="86" hidden="1" customWidth="1"/>
    <col min="44" max="46" width="9" style="87" hidden="1" customWidth="1"/>
    <col min="47" max="143" width="9" style="87"/>
    <col min="144" max="144" width="6.5" style="87" customWidth="1"/>
    <col min="145" max="161" width="9" style="87" hidden="1" customWidth="1"/>
    <col min="162" max="217" width="9" style="87"/>
    <col min="218" max="16384" width="9" style="88"/>
  </cols>
  <sheetData>
    <row r="1" s="76" customFormat="1" customHeight="1" spans="1:43">
      <c r="A1" s="89" t="s">
        <v>25</v>
      </c>
      <c r="B1" s="89"/>
      <c r="C1" s="89"/>
      <c r="D1" s="89"/>
      <c r="E1" s="90"/>
      <c r="F1" s="89"/>
      <c r="G1" s="89"/>
      <c r="H1" s="162"/>
      <c r="I1" s="164"/>
      <c r="J1" s="164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</row>
    <row r="2" s="76" customFormat="1" customHeight="1" spans="1:10">
      <c r="A2" s="91" t="s">
        <v>26</v>
      </c>
      <c r="B2" s="92" t="s">
        <v>27</v>
      </c>
      <c r="C2" s="92" t="s">
        <v>28</v>
      </c>
      <c r="D2" s="91" t="s">
        <v>29</v>
      </c>
      <c r="E2" s="93" t="s">
        <v>30</v>
      </c>
      <c r="F2" s="94" t="s">
        <v>31</v>
      </c>
      <c r="G2" s="118" t="s">
        <v>32</v>
      </c>
      <c r="H2" s="140" t="s">
        <v>33</v>
      </c>
      <c r="I2" s="165" t="s">
        <v>34</v>
      </c>
      <c r="J2" s="166" t="s">
        <v>35</v>
      </c>
    </row>
    <row r="3" s="77" customFormat="1" customHeight="1" spans="1:217">
      <c r="A3" s="91"/>
      <c r="B3" s="120"/>
      <c r="C3" s="120"/>
      <c r="D3" s="120"/>
      <c r="E3" s="57" t="s">
        <v>36</v>
      </c>
      <c r="F3" s="58"/>
      <c r="G3" s="58"/>
      <c r="H3" s="141" t="s">
        <v>37</v>
      </c>
      <c r="I3" s="167"/>
      <c r="J3" s="168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</row>
    <row r="4" s="77" customFormat="1" customHeight="1" spans="1:217">
      <c r="A4" s="91"/>
      <c r="B4" s="96" t="s">
        <v>38</v>
      </c>
      <c r="C4" s="92"/>
      <c r="D4" s="91"/>
      <c r="E4" s="93"/>
      <c r="F4" s="94"/>
      <c r="G4" s="118"/>
      <c r="H4" s="142"/>
      <c r="I4" s="104"/>
      <c r="J4" s="169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</row>
    <row r="5" s="78" customFormat="1" customHeight="1" spans="1:254">
      <c r="A5" s="102" t="s">
        <v>12</v>
      </c>
      <c r="B5" s="100" t="s">
        <v>39</v>
      </c>
      <c r="C5" s="101"/>
      <c r="D5" s="102"/>
      <c r="E5" s="103"/>
      <c r="F5" s="104"/>
      <c r="G5" s="123"/>
      <c r="H5" s="142"/>
      <c r="I5" s="104"/>
      <c r="J5" s="170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4"/>
    </row>
    <row r="6" s="77" customFormat="1" customHeight="1" spans="1:254">
      <c r="A6" s="91">
        <v>1</v>
      </c>
      <c r="B6" s="97" t="s">
        <v>40</v>
      </c>
      <c r="C6" s="92" t="s">
        <v>41</v>
      </c>
      <c r="D6" s="91" t="s">
        <v>42</v>
      </c>
      <c r="E6" s="93">
        <f>0.7*2*4</f>
        <v>5.6</v>
      </c>
      <c r="F6" s="94">
        <v>178</v>
      </c>
      <c r="G6" s="124">
        <f t="shared" ref="G6:G12" si="0">F6*E6</f>
        <v>996.8</v>
      </c>
      <c r="H6" s="163"/>
      <c r="I6" s="104"/>
      <c r="J6" s="170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</row>
    <row r="7" s="78" customFormat="1" customHeight="1" spans="1:254">
      <c r="A7" s="91">
        <v>2</v>
      </c>
      <c r="B7" s="97" t="s">
        <v>43</v>
      </c>
      <c r="C7" s="92" t="s">
        <v>44</v>
      </c>
      <c r="D7" s="91" t="s">
        <v>45</v>
      </c>
      <c r="E7" s="93">
        <f>19.5*4</f>
        <v>78</v>
      </c>
      <c r="F7" s="94">
        <v>68</v>
      </c>
      <c r="G7" s="124">
        <f t="shared" si="0"/>
        <v>5304</v>
      </c>
      <c r="H7" s="163"/>
      <c r="I7" s="104"/>
      <c r="J7" s="170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  <c r="IR7" s="114"/>
      <c r="IS7" s="114"/>
      <c r="IT7" s="114"/>
    </row>
    <row r="8" s="78" customFormat="1" customHeight="1" spans="1:254">
      <c r="A8" s="91">
        <v>3</v>
      </c>
      <c r="B8" s="97" t="s">
        <v>46</v>
      </c>
      <c r="C8" s="92" t="s">
        <v>47</v>
      </c>
      <c r="D8" s="91" t="s">
        <v>45</v>
      </c>
      <c r="E8" s="93">
        <f>1.7*2</f>
        <v>3.4</v>
      </c>
      <c r="F8" s="94">
        <v>150</v>
      </c>
      <c r="G8" s="124">
        <f t="shared" si="0"/>
        <v>510</v>
      </c>
      <c r="H8" s="163"/>
      <c r="I8" s="104"/>
      <c r="J8" s="170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</row>
    <row r="9" s="78" customFormat="1" customHeight="1" spans="1:254">
      <c r="A9" s="91">
        <v>4</v>
      </c>
      <c r="B9" s="97" t="s">
        <v>48</v>
      </c>
      <c r="C9" s="92" t="s">
        <v>49</v>
      </c>
      <c r="D9" s="91" t="s">
        <v>45</v>
      </c>
      <c r="E9" s="93">
        <f>20.7*3-0.9*2.1</f>
        <v>60.21</v>
      </c>
      <c r="F9" s="94">
        <v>45</v>
      </c>
      <c r="G9" s="124">
        <f t="shared" si="0"/>
        <v>2709.45</v>
      </c>
      <c r="H9" s="142"/>
      <c r="I9" s="104"/>
      <c r="J9" s="170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  <c r="IT9" s="114"/>
    </row>
    <row r="10" s="78" customFormat="1" customHeight="1" spans="1:254">
      <c r="A10" s="91">
        <v>5</v>
      </c>
      <c r="B10" s="97" t="s">
        <v>50</v>
      </c>
      <c r="C10" s="92" t="str">
        <f>B10</f>
        <v>成品衣柜</v>
      </c>
      <c r="D10" s="91" t="s">
        <v>45</v>
      </c>
      <c r="E10" s="93">
        <f>0.9*2*2</f>
        <v>3.6</v>
      </c>
      <c r="F10" s="94">
        <v>1500</v>
      </c>
      <c r="G10" s="124">
        <f t="shared" si="0"/>
        <v>5400</v>
      </c>
      <c r="H10" s="142"/>
      <c r="I10" s="104"/>
      <c r="J10" s="170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</row>
    <row r="11" s="78" customFormat="1" customHeight="1" spans="1:254">
      <c r="A11" s="91">
        <v>6</v>
      </c>
      <c r="B11" s="97" t="s">
        <v>51</v>
      </c>
      <c r="C11" s="92" t="s">
        <v>52</v>
      </c>
      <c r="D11" s="91" t="s">
        <v>53</v>
      </c>
      <c r="E11" s="93">
        <v>12</v>
      </c>
      <c r="F11" s="94">
        <v>1700</v>
      </c>
      <c r="G11" s="124">
        <f t="shared" si="0"/>
        <v>20400</v>
      </c>
      <c r="H11" s="142"/>
      <c r="I11" s="104"/>
      <c r="J11" s="170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  <c r="IT11" s="114"/>
    </row>
    <row r="12" s="77" customFormat="1" customHeight="1" spans="1:217">
      <c r="A12" s="91">
        <v>7</v>
      </c>
      <c r="B12" s="97" t="s">
        <v>54</v>
      </c>
      <c r="C12" s="92" t="s">
        <v>55</v>
      </c>
      <c r="D12" s="91" t="s">
        <v>56</v>
      </c>
      <c r="E12" s="93">
        <v>4</v>
      </c>
      <c r="F12" s="94">
        <v>3000</v>
      </c>
      <c r="G12" s="124">
        <f t="shared" si="0"/>
        <v>12000</v>
      </c>
      <c r="H12" s="142"/>
      <c r="I12" s="104"/>
      <c r="J12" s="170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</row>
    <row r="13" s="78" customFormat="1" customHeight="1" spans="1:254">
      <c r="A13" s="91">
        <v>8</v>
      </c>
      <c r="B13" s="100" t="s">
        <v>57</v>
      </c>
      <c r="C13" s="92" t="s">
        <v>58</v>
      </c>
      <c r="D13" s="91" t="s">
        <v>56</v>
      </c>
      <c r="E13" s="93"/>
      <c r="F13" s="94"/>
      <c r="G13" s="124"/>
      <c r="H13" s="142">
        <v>4</v>
      </c>
      <c r="I13" s="104">
        <v>500</v>
      </c>
      <c r="J13" s="170">
        <f>I13*H13</f>
        <v>2000</v>
      </c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  <c r="IR13" s="114"/>
      <c r="IS13" s="114"/>
      <c r="IT13" s="114"/>
    </row>
    <row r="14" s="78" customFormat="1" customHeight="1" spans="1:254">
      <c r="A14" s="91"/>
      <c r="B14" s="100" t="s">
        <v>59</v>
      </c>
      <c r="C14" s="101"/>
      <c r="D14" s="102"/>
      <c r="E14" s="103"/>
      <c r="F14" s="104"/>
      <c r="G14" s="123">
        <f>SUM(G6:G12)</f>
        <v>47320.25</v>
      </c>
      <c r="H14" s="142"/>
      <c r="I14" s="104"/>
      <c r="J14" s="170">
        <f>SUM(J6:J13)</f>
        <v>2000</v>
      </c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  <c r="IR14" s="114"/>
      <c r="IS14" s="114"/>
      <c r="IT14" s="114"/>
    </row>
    <row r="15" s="77" customFormat="1" customHeight="1" spans="1:217">
      <c r="A15" s="91"/>
      <c r="B15" s="97"/>
      <c r="C15" s="92"/>
      <c r="D15" s="91"/>
      <c r="E15" s="93"/>
      <c r="F15" s="94"/>
      <c r="G15" s="124"/>
      <c r="H15" s="142"/>
      <c r="I15" s="104"/>
      <c r="J15" s="170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</row>
    <row r="16" s="78" customFormat="1" customHeight="1" spans="1:254">
      <c r="A16" s="102" t="s">
        <v>15</v>
      </c>
      <c r="B16" s="100" t="s">
        <v>60</v>
      </c>
      <c r="C16" s="101"/>
      <c r="D16" s="102"/>
      <c r="E16" s="103"/>
      <c r="F16" s="104"/>
      <c r="G16" s="123"/>
      <c r="H16" s="142"/>
      <c r="I16" s="104"/>
      <c r="J16" s="170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  <c r="IT16" s="114"/>
    </row>
    <row r="17" s="77" customFormat="1" customHeight="1" spans="1:254">
      <c r="A17" s="91">
        <v>1</v>
      </c>
      <c r="B17" s="97" t="s">
        <v>61</v>
      </c>
      <c r="C17" s="92" t="s">
        <v>62</v>
      </c>
      <c r="D17" s="91" t="s">
        <v>45</v>
      </c>
      <c r="E17" s="93">
        <v>20</v>
      </c>
      <c r="F17" s="94">
        <v>200</v>
      </c>
      <c r="G17" s="124">
        <f t="shared" ref="G17:G19" si="1">F17*E17</f>
        <v>4000</v>
      </c>
      <c r="H17" s="142"/>
      <c r="I17" s="104"/>
      <c r="J17" s="170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</row>
    <row r="18" s="77" customFormat="1" customHeight="1" spans="1:254">
      <c r="A18" s="91">
        <v>2</v>
      </c>
      <c r="B18" s="97" t="s">
        <v>63</v>
      </c>
      <c r="C18" s="92" t="s">
        <v>64</v>
      </c>
      <c r="D18" s="91" t="s">
        <v>45</v>
      </c>
      <c r="E18" s="93">
        <f>1.7*2</f>
        <v>3.4</v>
      </c>
      <c r="F18" s="94">
        <v>185</v>
      </c>
      <c r="G18" s="124">
        <f t="shared" si="1"/>
        <v>629</v>
      </c>
      <c r="H18" s="142"/>
      <c r="I18" s="104"/>
      <c r="J18" s="170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87"/>
      <c r="CU18" s="87"/>
      <c r="CV18" s="87"/>
      <c r="CW18" s="87"/>
      <c r="CX18" s="87"/>
      <c r="CY18" s="87"/>
      <c r="CZ18" s="87"/>
      <c r="DA18" s="87"/>
      <c r="DB18" s="87"/>
      <c r="DC18" s="87"/>
      <c r="DD18" s="87"/>
      <c r="DE18" s="87"/>
      <c r="DF18" s="87"/>
      <c r="DG18" s="87"/>
      <c r="DH18" s="87"/>
      <c r="DI18" s="87"/>
      <c r="DJ18" s="87"/>
      <c r="DK18" s="87"/>
      <c r="DL18" s="87"/>
      <c r="DM18" s="87"/>
      <c r="DN18" s="87"/>
      <c r="DO18" s="87"/>
      <c r="DP18" s="87"/>
      <c r="DQ18" s="87"/>
      <c r="DR18" s="87"/>
      <c r="DS18" s="87"/>
      <c r="DT18" s="87"/>
      <c r="DU18" s="87"/>
      <c r="DV18" s="87"/>
      <c r="DW18" s="87"/>
      <c r="DX18" s="87"/>
      <c r="DY18" s="87"/>
      <c r="DZ18" s="87"/>
      <c r="EA18" s="87"/>
      <c r="EB18" s="87"/>
      <c r="EC18" s="87"/>
      <c r="ED18" s="87"/>
      <c r="EE18" s="87"/>
      <c r="EF18" s="87"/>
      <c r="EG18" s="87"/>
      <c r="EH18" s="87"/>
      <c r="EI18" s="87"/>
      <c r="EJ18" s="87"/>
      <c r="EK18" s="87"/>
      <c r="EL18" s="87"/>
      <c r="EM18" s="87"/>
      <c r="EN18" s="87"/>
      <c r="EO18" s="87"/>
      <c r="EP18" s="87"/>
      <c r="EQ18" s="87"/>
      <c r="ER18" s="87"/>
      <c r="ES18" s="87"/>
      <c r="ET18" s="87"/>
      <c r="EU18" s="87"/>
      <c r="EV18" s="87"/>
      <c r="EW18" s="87"/>
      <c r="EX18" s="87"/>
      <c r="EY18" s="87"/>
      <c r="EZ18" s="87"/>
      <c r="FA18" s="87"/>
      <c r="FB18" s="87"/>
      <c r="FC18" s="87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</row>
    <row r="19" s="77" customFormat="1" customHeight="1" spans="1:254">
      <c r="A19" s="91">
        <v>3</v>
      </c>
      <c r="B19" s="97" t="s">
        <v>65</v>
      </c>
      <c r="C19" s="92" t="s">
        <v>66</v>
      </c>
      <c r="D19" s="91" t="s">
        <v>42</v>
      </c>
      <c r="E19" s="93">
        <f>20.73-0.7*2*0.9</f>
        <v>19.47</v>
      </c>
      <c r="F19" s="94">
        <v>45</v>
      </c>
      <c r="G19" s="124">
        <f t="shared" si="1"/>
        <v>876.15</v>
      </c>
      <c r="H19" s="142"/>
      <c r="I19" s="104"/>
      <c r="J19" s="170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</row>
    <row r="20" s="77" customFormat="1" customHeight="1" spans="1:254">
      <c r="A20" s="91">
        <v>4</v>
      </c>
      <c r="B20" s="97" t="s">
        <v>67</v>
      </c>
      <c r="C20" s="92" t="s">
        <v>41</v>
      </c>
      <c r="D20" s="91" t="s">
        <v>42</v>
      </c>
      <c r="E20" s="93">
        <f>0.7*2+0.9</f>
        <v>2.3</v>
      </c>
      <c r="F20" s="94">
        <v>178</v>
      </c>
      <c r="G20" s="124">
        <f t="shared" ref="G20:G29" si="2">F20*E20</f>
        <v>409.4</v>
      </c>
      <c r="H20" s="142"/>
      <c r="I20" s="104"/>
      <c r="J20" s="170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</row>
    <row r="21" s="77" customFormat="1" customHeight="1" spans="1:254">
      <c r="A21" s="91">
        <v>5</v>
      </c>
      <c r="B21" s="97" t="s">
        <v>68</v>
      </c>
      <c r="C21" s="92" t="s">
        <v>49</v>
      </c>
      <c r="D21" s="91" t="s">
        <v>45</v>
      </c>
      <c r="E21" s="93">
        <f>(5.3-0.7)*(0.3+1.8)+2.36*1.5+5</f>
        <v>18.2</v>
      </c>
      <c r="F21" s="94">
        <v>58</v>
      </c>
      <c r="G21" s="124">
        <f t="shared" si="2"/>
        <v>1055.6</v>
      </c>
      <c r="H21" s="142"/>
      <c r="I21" s="104"/>
      <c r="J21" s="170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</row>
    <row r="22" s="77" customFormat="1" customHeight="1" spans="1:217">
      <c r="A22" s="91">
        <v>6</v>
      </c>
      <c r="B22" s="97" t="s">
        <v>69</v>
      </c>
      <c r="C22" s="92" t="s">
        <v>44</v>
      </c>
      <c r="D22" s="91" t="s">
        <v>45</v>
      </c>
      <c r="E22" s="93">
        <v>20</v>
      </c>
      <c r="F22" s="94">
        <v>68</v>
      </c>
      <c r="G22" s="124">
        <f t="shared" si="2"/>
        <v>1360</v>
      </c>
      <c r="H22" s="142"/>
      <c r="I22" s="104"/>
      <c r="J22" s="170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</row>
    <row r="23" s="77" customFormat="1" customHeight="1" spans="1:217">
      <c r="A23" s="91">
        <v>7</v>
      </c>
      <c r="B23" s="97" t="s">
        <v>70</v>
      </c>
      <c r="C23" s="92" t="s">
        <v>47</v>
      </c>
      <c r="D23" s="91" t="s">
        <v>45</v>
      </c>
      <c r="E23" s="93">
        <f>E18</f>
        <v>3.4</v>
      </c>
      <c r="F23" s="94">
        <v>150</v>
      </c>
      <c r="G23" s="124">
        <f t="shared" si="2"/>
        <v>510</v>
      </c>
      <c r="H23" s="142"/>
      <c r="I23" s="104"/>
      <c r="J23" s="170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</row>
    <row r="24" s="77" customFormat="1" customHeight="1" spans="1:217">
      <c r="A24" s="91">
        <v>8</v>
      </c>
      <c r="B24" s="97" t="s">
        <v>71</v>
      </c>
      <c r="C24" s="92" t="s">
        <v>49</v>
      </c>
      <c r="D24" s="91" t="s">
        <v>45</v>
      </c>
      <c r="E24" s="93">
        <f>20.8*3-0.9*2.1-0.7*2.1*2+30</f>
        <v>87.57</v>
      </c>
      <c r="F24" s="94">
        <v>45</v>
      </c>
      <c r="G24" s="124">
        <f t="shared" si="2"/>
        <v>3940.65</v>
      </c>
      <c r="H24" s="142"/>
      <c r="I24" s="104"/>
      <c r="J24" s="170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</row>
    <row r="25" s="77" customFormat="1" customHeight="1" spans="1:217">
      <c r="A25" s="91">
        <v>9</v>
      </c>
      <c r="B25" s="97" t="s">
        <v>72</v>
      </c>
      <c r="C25" s="92" t="s">
        <v>73</v>
      </c>
      <c r="D25" s="91" t="s">
        <v>45</v>
      </c>
      <c r="E25" s="93">
        <f>(5.3*2.7-0.7*2.1-0.81*1.26)*2+10</f>
        <v>33.6388</v>
      </c>
      <c r="F25" s="94">
        <v>205</v>
      </c>
      <c r="G25" s="124">
        <f t="shared" si="2"/>
        <v>6895.954</v>
      </c>
      <c r="H25" s="142"/>
      <c r="I25" s="104"/>
      <c r="J25" s="170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</row>
    <row r="26" s="77" customFormat="1" customHeight="1" spans="1:217">
      <c r="A26" s="91">
        <v>10</v>
      </c>
      <c r="B26" s="97" t="s">
        <v>74</v>
      </c>
      <c r="C26" s="92" t="str">
        <f>B26</f>
        <v>成品衣柜取消</v>
      </c>
      <c r="D26" s="91" t="s">
        <v>45</v>
      </c>
      <c r="E26" s="93">
        <v>3.6</v>
      </c>
      <c r="F26" s="94">
        <v>1500</v>
      </c>
      <c r="G26" s="124">
        <f t="shared" si="2"/>
        <v>5400</v>
      </c>
      <c r="H26" s="142"/>
      <c r="I26" s="104"/>
      <c r="J26" s="170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</row>
    <row r="27" s="78" customFormat="1" customHeight="1" spans="1:254">
      <c r="A27" s="91">
        <v>11</v>
      </c>
      <c r="B27" s="97" t="s">
        <v>75</v>
      </c>
      <c r="C27" s="92" t="s">
        <v>52</v>
      </c>
      <c r="D27" s="91" t="s">
        <v>53</v>
      </c>
      <c r="E27" s="93">
        <v>1</v>
      </c>
      <c r="F27" s="94">
        <v>1700</v>
      </c>
      <c r="G27" s="124">
        <f t="shared" si="2"/>
        <v>1700</v>
      </c>
      <c r="H27" s="142"/>
      <c r="I27" s="104"/>
      <c r="J27" s="170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3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  <c r="IR27" s="114"/>
      <c r="IS27" s="114"/>
      <c r="IT27" s="114"/>
    </row>
    <row r="28" s="78" customFormat="1" customHeight="1" spans="1:254">
      <c r="A28" s="91">
        <v>12</v>
      </c>
      <c r="B28" s="97" t="s">
        <v>76</v>
      </c>
      <c r="C28" s="92" t="s">
        <v>77</v>
      </c>
      <c r="D28" s="91" t="s">
        <v>45</v>
      </c>
      <c r="E28" s="93">
        <f>(1.23+1.62)*2*3.18-0.7*2.1*2</f>
        <v>15.186</v>
      </c>
      <c r="F28" s="94">
        <v>150</v>
      </c>
      <c r="G28" s="124">
        <f t="shared" si="2"/>
        <v>2277.9</v>
      </c>
      <c r="H28" s="142"/>
      <c r="I28" s="104"/>
      <c r="J28" s="170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3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4"/>
      <c r="IP28" s="114"/>
      <c r="IQ28" s="114"/>
      <c r="IR28" s="114"/>
      <c r="IS28" s="114"/>
      <c r="IT28" s="114"/>
    </row>
    <row r="29" s="78" customFormat="1" customHeight="1" spans="1:254">
      <c r="A29" s="91">
        <v>13</v>
      </c>
      <c r="B29" s="97" t="s">
        <v>78</v>
      </c>
      <c r="C29" s="92" t="s">
        <v>79</v>
      </c>
      <c r="D29" s="91" t="s">
        <v>45</v>
      </c>
      <c r="E29" s="93">
        <f>E28*2</f>
        <v>30.372</v>
      </c>
      <c r="F29" s="94">
        <v>50</v>
      </c>
      <c r="G29" s="124">
        <f t="shared" si="2"/>
        <v>1518.6</v>
      </c>
      <c r="H29" s="142"/>
      <c r="I29" s="104"/>
      <c r="J29" s="170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  <c r="IL29" s="114"/>
      <c r="IM29" s="114"/>
      <c r="IN29" s="114"/>
      <c r="IO29" s="114"/>
      <c r="IP29" s="114"/>
      <c r="IQ29" s="114"/>
      <c r="IR29" s="114"/>
      <c r="IS29" s="114"/>
      <c r="IT29" s="114"/>
    </row>
    <row r="30" s="78" customFormat="1" customHeight="1" spans="1:254">
      <c r="A30" s="91"/>
      <c r="B30" s="100" t="s">
        <v>59</v>
      </c>
      <c r="C30" s="97"/>
      <c r="D30" s="91"/>
      <c r="E30" s="93"/>
      <c r="F30" s="94"/>
      <c r="G30" s="123">
        <f>SUM(G17:G29)</f>
        <v>30573.254</v>
      </c>
      <c r="H30" s="142"/>
      <c r="I30" s="104"/>
      <c r="J30" s="170">
        <f>SUM(J17:J29)</f>
        <v>0</v>
      </c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114"/>
      <c r="IM30" s="114"/>
      <c r="IN30" s="114"/>
      <c r="IO30" s="114"/>
      <c r="IP30" s="114"/>
      <c r="IQ30" s="114"/>
      <c r="IR30" s="114"/>
      <c r="IS30" s="114"/>
      <c r="IT30" s="114"/>
    </row>
    <row r="31" s="78" customFormat="1" customHeight="1" spans="1:254">
      <c r="A31" s="91"/>
      <c r="B31" s="100"/>
      <c r="C31" s="97"/>
      <c r="D31" s="91"/>
      <c r="E31" s="93"/>
      <c r="F31" s="94"/>
      <c r="G31" s="123"/>
      <c r="H31" s="142"/>
      <c r="I31" s="104"/>
      <c r="J31" s="170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  <c r="IL31" s="114"/>
      <c r="IM31" s="114"/>
      <c r="IN31" s="114"/>
      <c r="IO31" s="114"/>
      <c r="IP31" s="114"/>
      <c r="IQ31" s="114"/>
      <c r="IR31" s="114"/>
      <c r="IS31" s="114"/>
      <c r="IT31" s="114"/>
    </row>
    <row r="32" s="78" customFormat="1" customHeight="1" spans="1:254">
      <c r="A32" s="102" t="s">
        <v>17</v>
      </c>
      <c r="B32" s="100" t="s">
        <v>80</v>
      </c>
      <c r="C32" s="101"/>
      <c r="D32" s="102"/>
      <c r="E32" s="103"/>
      <c r="F32" s="104"/>
      <c r="G32" s="123"/>
      <c r="H32" s="142"/>
      <c r="I32" s="104"/>
      <c r="J32" s="170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  <c r="IL32" s="114"/>
      <c r="IM32" s="114"/>
      <c r="IN32" s="114"/>
      <c r="IO32" s="114"/>
      <c r="IP32" s="114"/>
      <c r="IQ32" s="114"/>
      <c r="IR32" s="114"/>
      <c r="IS32" s="114"/>
      <c r="IT32" s="114"/>
    </row>
    <row r="33" s="77" customFormat="1" customHeight="1" spans="1:254">
      <c r="A33" s="91">
        <v>1</v>
      </c>
      <c r="B33" s="97" t="s">
        <v>81</v>
      </c>
      <c r="C33" s="92" t="s">
        <v>64</v>
      </c>
      <c r="D33" s="91" t="s">
        <v>45</v>
      </c>
      <c r="E33" s="93">
        <v>23.5</v>
      </c>
      <c r="F33" s="94">
        <v>185</v>
      </c>
      <c r="G33" s="124">
        <f t="shared" ref="G33:G41" si="3">F33*E33</f>
        <v>4347.5</v>
      </c>
      <c r="H33" s="142">
        <v>23.5</v>
      </c>
      <c r="I33" s="104">
        <v>160</v>
      </c>
      <c r="J33" s="170">
        <f t="shared" ref="J33:J47" si="4">I33*H33</f>
        <v>3760</v>
      </c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  <c r="IR33" s="88"/>
      <c r="IS33" s="88"/>
      <c r="IT33" s="88"/>
    </row>
    <row r="34" s="77" customFormat="1" customHeight="1" spans="1:254">
      <c r="A34" s="91">
        <v>2</v>
      </c>
      <c r="B34" s="97" t="s">
        <v>82</v>
      </c>
      <c r="C34" s="92" t="s">
        <v>66</v>
      </c>
      <c r="D34" s="91" t="s">
        <v>42</v>
      </c>
      <c r="E34" s="93">
        <f>20.6+3.36+3.64-0.9*3</f>
        <v>24.9</v>
      </c>
      <c r="F34" s="94">
        <v>45</v>
      </c>
      <c r="G34" s="124">
        <f t="shared" si="3"/>
        <v>1120.5</v>
      </c>
      <c r="H34" s="142">
        <f>20.6+3.36+3.64-0.9*3</f>
        <v>24.9</v>
      </c>
      <c r="I34" s="104">
        <v>35</v>
      </c>
      <c r="J34" s="170">
        <f t="shared" si="4"/>
        <v>871.5</v>
      </c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87"/>
      <c r="FG34" s="87"/>
      <c r="FH34" s="87"/>
      <c r="FI34" s="87"/>
      <c r="FJ34" s="87"/>
      <c r="FK34" s="87"/>
      <c r="FL34" s="87"/>
      <c r="FM34" s="87"/>
      <c r="FN34" s="87"/>
      <c r="FO34" s="87"/>
      <c r="FP34" s="87"/>
      <c r="FQ34" s="87"/>
      <c r="FR34" s="87"/>
      <c r="FS34" s="87"/>
      <c r="FT34" s="87"/>
      <c r="FU34" s="87"/>
      <c r="FV34" s="87"/>
      <c r="FW34" s="87"/>
      <c r="FX34" s="87"/>
      <c r="FY34" s="87"/>
      <c r="FZ34" s="87"/>
      <c r="GA34" s="87"/>
      <c r="GB34" s="87"/>
      <c r="GC34" s="87"/>
      <c r="GD34" s="87"/>
      <c r="GE34" s="87"/>
      <c r="GF34" s="87"/>
      <c r="GG34" s="87"/>
      <c r="GH34" s="87"/>
      <c r="GI34" s="87"/>
      <c r="GJ34" s="87"/>
      <c r="GK34" s="87"/>
      <c r="GL34" s="87"/>
      <c r="GM34" s="87"/>
      <c r="GN34" s="87"/>
      <c r="GO34" s="87"/>
      <c r="GP34" s="87"/>
      <c r="GQ34" s="87"/>
      <c r="GR34" s="87"/>
      <c r="GS34" s="87"/>
      <c r="GT34" s="87"/>
      <c r="GU34" s="87"/>
      <c r="GV34" s="87"/>
      <c r="GW34" s="87"/>
      <c r="GX34" s="87"/>
      <c r="GY34" s="87"/>
      <c r="GZ34" s="87"/>
      <c r="HA34" s="87"/>
      <c r="HB34" s="87"/>
      <c r="HC34" s="87"/>
      <c r="HD34" s="87"/>
      <c r="HE34" s="87"/>
      <c r="HF34" s="87"/>
      <c r="HG34" s="87"/>
      <c r="HH34" s="87"/>
      <c r="HI34" s="87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</row>
    <row r="35" s="77" customFormat="1" customHeight="1" spans="1:254">
      <c r="A35" s="91">
        <v>3</v>
      </c>
      <c r="B35" s="97" t="s">
        <v>83</v>
      </c>
      <c r="C35" s="92" t="s">
        <v>41</v>
      </c>
      <c r="D35" s="91" t="s">
        <v>42</v>
      </c>
      <c r="E35" s="93">
        <f>0.9*3</f>
        <v>2.7</v>
      </c>
      <c r="F35" s="94">
        <v>178</v>
      </c>
      <c r="G35" s="124">
        <f t="shared" si="3"/>
        <v>480.6</v>
      </c>
      <c r="H35" s="142">
        <f>0.9*3</f>
        <v>2.7</v>
      </c>
      <c r="I35" s="104">
        <v>168</v>
      </c>
      <c r="J35" s="170">
        <f t="shared" si="4"/>
        <v>453.6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87"/>
      <c r="FG35" s="87"/>
      <c r="FH35" s="87"/>
      <c r="FI35" s="87"/>
      <c r="FJ35" s="87"/>
      <c r="FK35" s="87"/>
      <c r="FL35" s="87"/>
      <c r="FM35" s="87"/>
      <c r="FN35" s="87"/>
      <c r="FO35" s="87"/>
      <c r="FP35" s="87"/>
      <c r="FQ35" s="87"/>
      <c r="FR35" s="87"/>
      <c r="FS35" s="87"/>
      <c r="FT35" s="87"/>
      <c r="FU35" s="87"/>
      <c r="FV35" s="87"/>
      <c r="FW35" s="87"/>
      <c r="FX35" s="87"/>
      <c r="FY35" s="87"/>
      <c r="FZ35" s="87"/>
      <c r="GA35" s="87"/>
      <c r="GB35" s="87"/>
      <c r="GC35" s="87"/>
      <c r="GD35" s="87"/>
      <c r="GE35" s="87"/>
      <c r="GF35" s="87"/>
      <c r="GG35" s="87"/>
      <c r="GH35" s="87"/>
      <c r="GI35" s="87"/>
      <c r="GJ35" s="87"/>
      <c r="GK35" s="87"/>
      <c r="GL35" s="87"/>
      <c r="GM35" s="87"/>
      <c r="GN35" s="87"/>
      <c r="GO35" s="87"/>
      <c r="GP35" s="87"/>
      <c r="GQ35" s="87"/>
      <c r="GR35" s="87"/>
      <c r="GS35" s="87"/>
      <c r="GT35" s="87"/>
      <c r="GU35" s="87"/>
      <c r="GV35" s="87"/>
      <c r="GW35" s="87"/>
      <c r="GX35" s="87"/>
      <c r="GY35" s="87"/>
      <c r="GZ35" s="87"/>
      <c r="HA35" s="87"/>
      <c r="HB35" s="87"/>
      <c r="HC35" s="87"/>
      <c r="HD35" s="87"/>
      <c r="HE35" s="87"/>
      <c r="HF35" s="87"/>
      <c r="HG35" s="87"/>
      <c r="HH35" s="87"/>
      <c r="HI35" s="87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</row>
    <row r="36" s="77" customFormat="1" customHeight="1" spans="1:254">
      <c r="A36" s="91">
        <v>4</v>
      </c>
      <c r="B36" s="97" t="s">
        <v>84</v>
      </c>
      <c r="C36" s="92" t="s">
        <v>49</v>
      </c>
      <c r="D36" s="91" t="s">
        <v>45</v>
      </c>
      <c r="E36" s="93">
        <f>10.7+6.6+(13.1+10.9-0.9*2)*0.3+(1.48+2.16+1.36)*1.2</f>
        <v>29.96</v>
      </c>
      <c r="F36" s="94">
        <v>58</v>
      </c>
      <c r="G36" s="124">
        <f t="shared" si="3"/>
        <v>1737.68</v>
      </c>
      <c r="H36" s="142">
        <f>10.7+6.6+(13.1+10.9-0.9*2)*0.3+(1.48+2.16+1.36)*1.2</f>
        <v>29.96</v>
      </c>
      <c r="I36" s="104">
        <v>45</v>
      </c>
      <c r="J36" s="170">
        <f t="shared" si="4"/>
        <v>1348.2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</row>
    <row r="37" s="77" customFormat="1" customHeight="1" spans="1:217">
      <c r="A37" s="91">
        <v>5</v>
      </c>
      <c r="B37" s="97" t="s">
        <v>43</v>
      </c>
      <c r="C37" s="92" t="s">
        <v>44</v>
      </c>
      <c r="D37" s="91" t="s">
        <v>45</v>
      </c>
      <c r="E37" s="93">
        <v>5.1</v>
      </c>
      <c r="F37" s="94">
        <v>68</v>
      </c>
      <c r="G37" s="124">
        <f t="shared" si="3"/>
        <v>346.8</v>
      </c>
      <c r="H37" s="142">
        <v>5.1</v>
      </c>
      <c r="I37" s="104">
        <v>65</v>
      </c>
      <c r="J37" s="170">
        <f t="shared" si="4"/>
        <v>331.5</v>
      </c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</row>
    <row r="38" s="77" customFormat="1" customHeight="1" spans="1:217">
      <c r="A38" s="91">
        <v>6</v>
      </c>
      <c r="B38" s="97" t="s">
        <v>46</v>
      </c>
      <c r="C38" s="92" t="s">
        <v>47</v>
      </c>
      <c r="D38" s="91" t="s">
        <v>45</v>
      </c>
      <c r="E38" s="93">
        <f>E33-E37</f>
        <v>18.4</v>
      </c>
      <c r="F38" s="94">
        <v>150</v>
      </c>
      <c r="G38" s="124">
        <f t="shared" si="3"/>
        <v>2760</v>
      </c>
      <c r="H38" s="142">
        <f>H33-H37</f>
        <v>18.4</v>
      </c>
      <c r="I38" s="104">
        <v>135</v>
      </c>
      <c r="J38" s="170">
        <f t="shared" si="4"/>
        <v>2484</v>
      </c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/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/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7"/>
      <c r="ET38" s="87"/>
      <c r="EU38" s="87"/>
      <c r="EV38" s="87"/>
      <c r="EW38" s="87"/>
      <c r="EX38" s="87"/>
      <c r="EY38" s="87"/>
      <c r="EZ38" s="87"/>
      <c r="FA38" s="87"/>
      <c r="FB38" s="87"/>
      <c r="FC38" s="87"/>
      <c r="FD38" s="87"/>
      <c r="FE38" s="87"/>
      <c r="FF38" s="87"/>
      <c r="FG38" s="87"/>
      <c r="FH38" s="87"/>
      <c r="FI38" s="87"/>
      <c r="FJ38" s="87"/>
      <c r="FK38" s="87"/>
      <c r="FL38" s="87"/>
      <c r="FM38" s="87"/>
      <c r="FN38" s="87"/>
      <c r="FO38" s="87"/>
      <c r="FP38" s="87"/>
      <c r="FQ38" s="87"/>
      <c r="FR38" s="87"/>
      <c r="FS38" s="87"/>
      <c r="FT38" s="87"/>
      <c r="FU38" s="87"/>
      <c r="FV38" s="87"/>
      <c r="FW38" s="87"/>
      <c r="FX38" s="87"/>
      <c r="FY38" s="87"/>
      <c r="FZ38" s="87"/>
      <c r="GA38" s="87"/>
      <c r="GB38" s="87"/>
      <c r="GC38" s="87"/>
      <c r="GD38" s="87"/>
      <c r="GE38" s="87"/>
      <c r="GF38" s="87"/>
      <c r="GG38" s="87"/>
      <c r="GH38" s="87"/>
      <c r="GI38" s="87"/>
      <c r="GJ38" s="87"/>
      <c r="GK38" s="87"/>
      <c r="GL38" s="87"/>
      <c r="GM38" s="87"/>
      <c r="GN38" s="87"/>
      <c r="GO38" s="87"/>
      <c r="GP38" s="87"/>
      <c r="GQ38" s="87"/>
      <c r="GR38" s="87"/>
      <c r="GS38" s="87"/>
      <c r="GT38" s="87"/>
      <c r="GU38" s="87"/>
      <c r="GV38" s="87"/>
      <c r="GW38" s="87"/>
      <c r="GX38" s="87"/>
      <c r="GY38" s="87"/>
      <c r="GZ38" s="87"/>
      <c r="HA38" s="87"/>
      <c r="HB38" s="87"/>
      <c r="HC38" s="87"/>
      <c r="HD38" s="87"/>
      <c r="HE38" s="87"/>
      <c r="HF38" s="87"/>
      <c r="HG38" s="87"/>
      <c r="HH38" s="87"/>
      <c r="HI38" s="87"/>
    </row>
    <row r="39" s="77" customFormat="1" customHeight="1" spans="1:217">
      <c r="A39" s="91">
        <v>7</v>
      </c>
      <c r="B39" s="97" t="s">
        <v>85</v>
      </c>
      <c r="C39" s="92" t="s">
        <v>73</v>
      </c>
      <c r="D39" s="91" t="s">
        <v>45</v>
      </c>
      <c r="E39" s="93">
        <f>(13+11+10.1)*2.7-0.9*2.1*5-3.04*1.26</f>
        <v>78.7896</v>
      </c>
      <c r="F39" s="94">
        <v>205</v>
      </c>
      <c r="G39" s="124">
        <f t="shared" si="3"/>
        <v>16151.868</v>
      </c>
      <c r="H39" s="142">
        <f>(13+11+10.1)*2.7-0.9*2.1*5-3.04*1.26</f>
        <v>78.7896</v>
      </c>
      <c r="I39" s="104">
        <v>165</v>
      </c>
      <c r="J39" s="170">
        <f t="shared" si="4"/>
        <v>13000.284</v>
      </c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/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/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</row>
    <row r="40" s="78" customFormat="1" customHeight="1" spans="1:254">
      <c r="A40" s="91">
        <v>8</v>
      </c>
      <c r="B40" s="97" t="s">
        <v>51</v>
      </c>
      <c r="C40" s="92" t="s">
        <v>52</v>
      </c>
      <c r="D40" s="91" t="s">
        <v>53</v>
      </c>
      <c r="E40" s="93">
        <v>2</v>
      </c>
      <c r="F40" s="94">
        <v>1700</v>
      </c>
      <c r="G40" s="124">
        <f t="shared" si="3"/>
        <v>3400</v>
      </c>
      <c r="H40" s="142">
        <v>2</v>
      </c>
      <c r="I40" s="104">
        <v>1600</v>
      </c>
      <c r="J40" s="170">
        <f t="shared" si="4"/>
        <v>3200</v>
      </c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3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114"/>
      <c r="IM40" s="114"/>
      <c r="IN40" s="114"/>
      <c r="IO40" s="114"/>
      <c r="IP40" s="114"/>
      <c r="IQ40" s="114"/>
      <c r="IR40" s="114"/>
      <c r="IS40" s="114"/>
      <c r="IT40" s="114"/>
    </row>
    <row r="41" s="78" customFormat="1" customHeight="1" spans="1:254">
      <c r="A41" s="91">
        <v>9</v>
      </c>
      <c r="B41" s="97" t="s">
        <v>86</v>
      </c>
      <c r="C41" s="92" t="s">
        <v>87</v>
      </c>
      <c r="D41" s="91" t="s">
        <v>42</v>
      </c>
      <c r="E41" s="93">
        <f>1.2+2.3*2</f>
        <v>5.8</v>
      </c>
      <c r="F41" s="94">
        <v>400</v>
      </c>
      <c r="G41" s="124">
        <f t="shared" si="3"/>
        <v>2320</v>
      </c>
      <c r="H41" s="142">
        <f>1.2+2.3*2</f>
        <v>5.8</v>
      </c>
      <c r="I41" s="104">
        <v>250</v>
      </c>
      <c r="J41" s="170">
        <f t="shared" si="4"/>
        <v>1450</v>
      </c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4"/>
      <c r="IP41" s="114"/>
      <c r="IQ41" s="114"/>
      <c r="IR41" s="114"/>
      <c r="IS41" s="114"/>
      <c r="IT41" s="114"/>
    </row>
    <row r="42" s="78" customFormat="1" customHeight="1" spans="1:254">
      <c r="A42" s="91">
        <v>10</v>
      </c>
      <c r="B42" s="97" t="s">
        <v>88</v>
      </c>
      <c r="C42" s="92" t="s">
        <v>77</v>
      </c>
      <c r="D42" s="91" t="s">
        <v>45</v>
      </c>
      <c r="E42" s="93">
        <f>(3.36+3.64)*3.18-0.9*2.1*2</f>
        <v>18.48</v>
      </c>
      <c r="F42" s="94">
        <v>150</v>
      </c>
      <c r="G42" s="124">
        <f t="shared" ref="G42:G48" si="5">F42*E42</f>
        <v>2772</v>
      </c>
      <c r="H42" s="142">
        <f>(3.36+3.64)*3.18-0.9*2.1*2</f>
        <v>18.48</v>
      </c>
      <c r="I42" s="104">
        <v>135</v>
      </c>
      <c r="J42" s="170">
        <f t="shared" si="4"/>
        <v>2494.8</v>
      </c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4"/>
      <c r="IP42" s="114"/>
      <c r="IQ42" s="114"/>
      <c r="IR42" s="114"/>
      <c r="IS42" s="114"/>
      <c r="IT42" s="114"/>
    </row>
    <row r="43" s="78" customFormat="1" customHeight="1" spans="1:254">
      <c r="A43" s="91">
        <v>11</v>
      </c>
      <c r="B43" s="97" t="s">
        <v>89</v>
      </c>
      <c r="C43" s="92" t="s">
        <v>79</v>
      </c>
      <c r="D43" s="91" t="s">
        <v>45</v>
      </c>
      <c r="E43" s="93">
        <f>E42*2</f>
        <v>36.96</v>
      </c>
      <c r="F43" s="94">
        <v>50</v>
      </c>
      <c r="G43" s="124">
        <f t="shared" si="5"/>
        <v>1848</v>
      </c>
      <c r="H43" s="142">
        <f>H42*2</f>
        <v>36.96</v>
      </c>
      <c r="I43" s="104">
        <v>45</v>
      </c>
      <c r="J43" s="170">
        <f t="shared" si="4"/>
        <v>1663.2</v>
      </c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3"/>
      <c r="DV43" s="113"/>
      <c r="DW43" s="113"/>
      <c r="DX43" s="113"/>
      <c r="DY43" s="113"/>
      <c r="DZ43" s="113"/>
      <c r="EA43" s="113"/>
      <c r="EB43" s="113"/>
      <c r="EC43" s="113"/>
      <c r="ED43" s="113"/>
      <c r="EE43" s="113"/>
      <c r="EF43" s="113"/>
      <c r="EG43" s="113"/>
      <c r="EH43" s="113"/>
      <c r="EI43" s="113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3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3"/>
      <c r="FX43" s="113"/>
      <c r="FY43" s="113"/>
      <c r="FZ43" s="113"/>
      <c r="GA43" s="113"/>
      <c r="GB43" s="113"/>
      <c r="GC43" s="113"/>
      <c r="GD43" s="113"/>
      <c r="GE43" s="113"/>
      <c r="GF43" s="113"/>
      <c r="GG43" s="113"/>
      <c r="GH43" s="113"/>
      <c r="GI43" s="113"/>
      <c r="GJ43" s="113"/>
      <c r="GK43" s="113"/>
      <c r="GL43" s="113"/>
      <c r="GM43" s="113"/>
      <c r="GN43" s="113"/>
      <c r="GO43" s="113"/>
      <c r="GP43" s="113"/>
      <c r="GQ43" s="113"/>
      <c r="GR43" s="113"/>
      <c r="GS43" s="113"/>
      <c r="GT43" s="113"/>
      <c r="GU43" s="113"/>
      <c r="GV43" s="113"/>
      <c r="GW43" s="113"/>
      <c r="GX43" s="113"/>
      <c r="GY43" s="113"/>
      <c r="GZ43" s="113"/>
      <c r="HA43" s="113"/>
      <c r="HB43" s="113"/>
      <c r="HC43" s="113"/>
      <c r="HD43" s="113"/>
      <c r="HE43" s="113"/>
      <c r="HF43" s="113"/>
      <c r="HG43" s="113"/>
      <c r="HH43" s="113"/>
      <c r="HI43" s="113"/>
      <c r="HJ43" s="114"/>
      <c r="HK43" s="114"/>
      <c r="HL43" s="114"/>
      <c r="HM43" s="114"/>
      <c r="HN43" s="114"/>
      <c r="HO43" s="114"/>
      <c r="HP43" s="114"/>
      <c r="HQ43" s="114"/>
      <c r="HR43" s="114"/>
      <c r="HS43" s="114"/>
      <c r="HT43" s="114"/>
      <c r="HU43" s="114"/>
      <c r="HV43" s="114"/>
      <c r="HW43" s="114"/>
      <c r="HX43" s="114"/>
      <c r="HY43" s="114"/>
      <c r="HZ43" s="114"/>
      <c r="IA43" s="114"/>
      <c r="IB43" s="114"/>
      <c r="IC43" s="114"/>
      <c r="ID43" s="114"/>
      <c r="IE43" s="114"/>
      <c r="IF43" s="114"/>
      <c r="IG43" s="114"/>
      <c r="IH43" s="114"/>
      <c r="II43" s="114"/>
      <c r="IJ43" s="114"/>
      <c r="IK43" s="114"/>
      <c r="IL43" s="114"/>
      <c r="IM43" s="114"/>
      <c r="IN43" s="114"/>
      <c r="IO43" s="114"/>
      <c r="IP43" s="114"/>
      <c r="IQ43" s="114"/>
      <c r="IR43" s="114"/>
      <c r="IS43" s="114"/>
      <c r="IT43" s="114"/>
    </row>
    <row r="44" s="78" customFormat="1" customHeight="1" spans="1:254">
      <c r="A44" s="91">
        <v>12</v>
      </c>
      <c r="B44" s="92" t="s">
        <v>90</v>
      </c>
      <c r="C44" s="92" t="s">
        <v>49</v>
      </c>
      <c r="D44" s="91" t="s">
        <v>45</v>
      </c>
      <c r="E44" s="95">
        <f>2.2+2</f>
        <v>4.2</v>
      </c>
      <c r="F44" s="94">
        <v>400</v>
      </c>
      <c r="G44" s="124">
        <f t="shared" si="5"/>
        <v>1680</v>
      </c>
      <c r="H44" s="142">
        <f>2.2+2</f>
        <v>4.2</v>
      </c>
      <c r="I44" s="104">
        <v>400</v>
      </c>
      <c r="J44" s="170">
        <f t="shared" si="4"/>
        <v>1680</v>
      </c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4"/>
      <c r="IP44" s="114"/>
      <c r="IQ44" s="114"/>
      <c r="IR44" s="114"/>
      <c r="IS44" s="114"/>
      <c r="IT44" s="114"/>
    </row>
    <row r="45" s="78" customFormat="1" customHeight="1" spans="1:254">
      <c r="A45" s="91">
        <v>13</v>
      </c>
      <c r="B45" s="92" t="s">
        <v>91</v>
      </c>
      <c r="C45" s="92" t="s">
        <v>92</v>
      </c>
      <c r="D45" s="91" t="s">
        <v>45</v>
      </c>
      <c r="E45" s="95">
        <f>(1.81+1.2*3+1.1+1.85)*2.1+0.45*0.8*2</f>
        <v>18.276</v>
      </c>
      <c r="F45" s="94">
        <v>550</v>
      </c>
      <c r="G45" s="124">
        <f t="shared" si="5"/>
        <v>10051.8</v>
      </c>
      <c r="H45" s="142">
        <f>(1.81+1.2*3+1.1+1.85)*2.1+0.45*0.8*2</f>
        <v>18.276</v>
      </c>
      <c r="I45" s="104">
        <v>280</v>
      </c>
      <c r="J45" s="170">
        <f t="shared" si="4"/>
        <v>5117.28</v>
      </c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3"/>
      <c r="DV45" s="113"/>
      <c r="DW45" s="113"/>
      <c r="DX45" s="113"/>
      <c r="DY45" s="113"/>
      <c r="DZ45" s="113"/>
      <c r="EA45" s="113"/>
      <c r="EB45" s="113"/>
      <c r="EC45" s="113"/>
      <c r="ED45" s="113"/>
      <c r="EE45" s="113"/>
      <c r="EF45" s="113"/>
      <c r="EG45" s="113"/>
      <c r="EH45" s="113"/>
      <c r="EI45" s="113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3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3"/>
      <c r="HJ45" s="114"/>
      <c r="HK45" s="114"/>
      <c r="HL45" s="114"/>
      <c r="HM45" s="114"/>
      <c r="HN45" s="114"/>
      <c r="HO45" s="114"/>
      <c r="HP45" s="114"/>
      <c r="HQ45" s="114"/>
      <c r="HR45" s="114"/>
      <c r="HS45" s="114"/>
      <c r="HT45" s="114"/>
      <c r="HU45" s="114"/>
      <c r="HV45" s="114"/>
      <c r="HW45" s="114"/>
      <c r="HX45" s="114"/>
      <c r="HY45" s="114"/>
      <c r="HZ45" s="114"/>
      <c r="IA45" s="114"/>
      <c r="IB45" s="114"/>
      <c r="IC45" s="114"/>
      <c r="ID45" s="114"/>
      <c r="IE45" s="114"/>
      <c r="IF45" s="114"/>
      <c r="IG45" s="114"/>
      <c r="IH45" s="114"/>
      <c r="II45" s="114"/>
      <c r="IJ45" s="114"/>
      <c r="IK45" s="114"/>
      <c r="IL45" s="114"/>
      <c r="IM45" s="114"/>
      <c r="IN45" s="114"/>
      <c r="IO45" s="114"/>
      <c r="IP45" s="114"/>
      <c r="IQ45" s="114"/>
      <c r="IR45" s="114"/>
      <c r="IS45" s="114"/>
      <c r="IT45" s="114"/>
    </row>
    <row r="46" s="78" customFormat="1" ht="27" customHeight="1" spans="1:254">
      <c r="A46" s="91">
        <v>14</v>
      </c>
      <c r="B46" s="97" t="s">
        <v>93</v>
      </c>
      <c r="C46" s="92" t="s">
        <v>94</v>
      </c>
      <c r="D46" s="91" t="s">
        <v>56</v>
      </c>
      <c r="E46" s="93">
        <v>1</v>
      </c>
      <c r="F46" s="94">
        <v>12000</v>
      </c>
      <c r="G46" s="124">
        <f t="shared" si="5"/>
        <v>12000</v>
      </c>
      <c r="H46" s="142"/>
      <c r="I46" s="104"/>
      <c r="J46" s="170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C46" s="113"/>
      <c r="CD46" s="113"/>
      <c r="CE46" s="113"/>
      <c r="CF46" s="113"/>
      <c r="CG46" s="113"/>
      <c r="CH46" s="113"/>
      <c r="CI46" s="113"/>
      <c r="CJ46" s="113"/>
      <c r="CK46" s="113"/>
      <c r="CL46" s="113"/>
      <c r="CM46" s="113"/>
      <c r="CN46" s="113"/>
      <c r="CO46" s="113"/>
      <c r="CP46" s="113"/>
      <c r="CQ46" s="113"/>
      <c r="CR46" s="113"/>
      <c r="CS46" s="113"/>
      <c r="CT46" s="113"/>
      <c r="CU46" s="113"/>
      <c r="CV46" s="113"/>
      <c r="CW46" s="113"/>
      <c r="CX46" s="113"/>
      <c r="CY46" s="113"/>
      <c r="CZ46" s="113"/>
      <c r="DA46" s="113"/>
      <c r="DB46" s="113"/>
      <c r="DC46" s="113"/>
      <c r="DD46" s="113"/>
      <c r="DE46" s="113"/>
      <c r="DF46" s="113"/>
      <c r="DG46" s="113"/>
      <c r="DH46" s="113"/>
      <c r="DI46" s="113"/>
      <c r="DJ46" s="113"/>
      <c r="DK46" s="113"/>
      <c r="DL46" s="113"/>
      <c r="DM46" s="113"/>
      <c r="DN46" s="113"/>
      <c r="DO46" s="113"/>
      <c r="DP46" s="113"/>
      <c r="DQ46" s="113"/>
      <c r="DR46" s="113"/>
      <c r="DS46" s="113"/>
      <c r="DT46" s="113"/>
      <c r="DU46" s="113"/>
      <c r="DV46" s="113"/>
      <c r="DW46" s="113"/>
      <c r="DX46" s="113"/>
      <c r="DY46" s="113"/>
      <c r="DZ46" s="113"/>
      <c r="EA46" s="113"/>
      <c r="EB46" s="113"/>
      <c r="EC46" s="113"/>
      <c r="ED46" s="113"/>
      <c r="EE46" s="113"/>
      <c r="EF46" s="113"/>
      <c r="EG46" s="113"/>
      <c r="EH46" s="113"/>
      <c r="EI46" s="113"/>
      <c r="EJ46" s="113"/>
      <c r="EK46" s="113"/>
      <c r="EL46" s="113"/>
      <c r="EM46" s="113"/>
      <c r="EN46" s="113"/>
      <c r="EO46" s="113"/>
      <c r="EP46" s="113"/>
      <c r="EQ46" s="113"/>
      <c r="ER46" s="113"/>
      <c r="ES46" s="113"/>
      <c r="ET46" s="113"/>
      <c r="EU46" s="113"/>
      <c r="EV46" s="113"/>
      <c r="EW46" s="113"/>
      <c r="EX46" s="113"/>
      <c r="EY46" s="113"/>
      <c r="EZ46" s="113"/>
      <c r="FA46" s="113"/>
      <c r="FB46" s="113"/>
      <c r="FC46" s="113"/>
      <c r="FD46" s="113"/>
      <c r="FE46" s="113"/>
      <c r="FF46" s="113"/>
      <c r="FG46" s="113"/>
      <c r="FH46" s="113"/>
      <c r="FI46" s="113"/>
      <c r="FJ46" s="113"/>
      <c r="FK46" s="113"/>
      <c r="FL46" s="113"/>
      <c r="FM46" s="113"/>
      <c r="FN46" s="113"/>
      <c r="FO46" s="113"/>
      <c r="FP46" s="113"/>
      <c r="FQ46" s="113"/>
      <c r="FR46" s="113"/>
      <c r="FS46" s="113"/>
      <c r="FT46" s="113"/>
      <c r="FU46" s="113"/>
      <c r="FV46" s="113"/>
      <c r="FW46" s="113"/>
      <c r="FX46" s="113"/>
      <c r="FY46" s="113"/>
      <c r="FZ46" s="113"/>
      <c r="GA46" s="113"/>
      <c r="GB46" s="113"/>
      <c r="GC46" s="113"/>
      <c r="GD46" s="113"/>
      <c r="GE46" s="113"/>
      <c r="GF46" s="113"/>
      <c r="GG46" s="113"/>
      <c r="GH46" s="113"/>
      <c r="GI46" s="113"/>
      <c r="GJ46" s="113"/>
      <c r="GK46" s="113"/>
      <c r="GL46" s="113"/>
      <c r="GM46" s="113"/>
      <c r="GN46" s="113"/>
      <c r="GO46" s="113"/>
      <c r="GP46" s="113"/>
      <c r="GQ46" s="113"/>
      <c r="GR46" s="113"/>
      <c r="GS46" s="113"/>
      <c r="GT46" s="113"/>
      <c r="GU46" s="113"/>
      <c r="GV46" s="113"/>
      <c r="GW46" s="113"/>
      <c r="GX46" s="113"/>
      <c r="GY46" s="113"/>
      <c r="GZ46" s="113"/>
      <c r="HA46" s="113"/>
      <c r="HB46" s="113"/>
      <c r="HC46" s="113"/>
      <c r="HD46" s="113"/>
      <c r="HE46" s="113"/>
      <c r="HF46" s="113"/>
      <c r="HG46" s="113"/>
      <c r="HH46" s="113"/>
      <c r="HI46" s="113"/>
      <c r="HJ46" s="114"/>
      <c r="HK46" s="114"/>
      <c r="HL46" s="114"/>
      <c r="HM46" s="114"/>
      <c r="HN46" s="114"/>
      <c r="HO46" s="114"/>
      <c r="HP46" s="114"/>
      <c r="HQ46" s="114"/>
      <c r="HR46" s="114"/>
      <c r="HS46" s="114"/>
      <c r="HT46" s="114"/>
      <c r="HU46" s="114"/>
      <c r="HV46" s="114"/>
      <c r="HW46" s="114"/>
      <c r="HX46" s="114"/>
      <c r="HY46" s="114"/>
      <c r="HZ46" s="114"/>
      <c r="IA46" s="114"/>
      <c r="IB46" s="114"/>
      <c r="IC46" s="114"/>
      <c r="ID46" s="114"/>
      <c r="IE46" s="114"/>
      <c r="IF46" s="114"/>
      <c r="IG46" s="114"/>
      <c r="IH46" s="114"/>
      <c r="II46" s="114"/>
      <c r="IJ46" s="114"/>
      <c r="IK46" s="114"/>
      <c r="IL46" s="114"/>
      <c r="IM46" s="114"/>
      <c r="IN46" s="114"/>
      <c r="IO46" s="114"/>
      <c r="IP46" s="114"/>
      <c r="IQ46" s="114"/>
      <c r="IR46" s="114"/>
      <c r="IS46" s="114"/>
      <c r="IT46" s="114"/>
    </row>
    <row r="47" s="78" customFormat="1" customHeight="1" spans="1:254">
      <c r="A47" s="91">
        <v>15</v>
      </c>
      <c r="B47" s="97" t="s">
        <v>95</v>
      </c>
      <c r="C47" s="92" t="s">
        <v>49</v>
      </c>
      <c r="D47" s="91" t="s">
        <v>96</v>
      </c>
      <c r="E47" s="93">
        <v>2</v>
      </c>
      <c r="F47" s="94">
        <v>500</v>
      </c>
      <c r="G47" s="124">
        <f t="shared" si="5"/>
        <v>1000</v>
      </c>
      <c r="H47" s="142">
        <v>2</v>
      </c>
      <c r="I47" s="104">
        <v>200</v>
      </c>
      <c r="J47" s="170">
        <f t="shared" si="4"/>
        <v>400</v>
      </c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  <c r="CI47" s="113"/>
      <c r="CJ47" s="113"/>
      <c r="CK47" s="113"/>
      <c r="CL47" s="113"/>
      <c r="CM47" s="113"/>
      <c r="CN47" s="113"/>
      <c r="CO47" s="113"/>
      <c r="CP47" s="113"/>
      <c r="CQ47" s="113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3"/>
      <c r="DQ47" s="113"/>
      <c r="DR47" s="113"/>
      <c r="DS47" s="113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3"/>
      <c r="EE47" s="113"/>
      <c r="EF47" s="113"/>
      <c r="EG47" s="113"/>
      <c r="EH47" s="113"/>
      <c r="EI47" s="113"/>
      <c r="EJ47" s="113"/>
      <c r="EK47" s="113"/>
      <c r="EL47" s="113"/>
      <c r="EM47" s="113"/>
      <c r="EN47" s="113"/>
      <c r="EO47" s="113"/>
      <c r="EP47" s="113"/>
      <c r="EQ47" s="113"/>
      <c r="ER47" s="113"/>
      <c r="ES47" s="113"/>
      <c r="ET47" s="113"/>
      <c r="EU47" s="113"/>
      <c r="EV47" s="113"/>
      <c r="EW47" s="113"/>
      <c r="EX47" s="113"/>
      <c r="EY47" s="113"/>
      <c r="EZ47" s="113"/>
      <c r="FA47" s="113"/>
      <c r="FB47" s="113"/>
      <c r="FC47" s="113"/>
      <c r="FD47" s="113"/>
      <c r="FE47" s="113"/>
      <c r="FF47" s="113"/>
      <c r="FG47" s="113"/>
      <c r="FH47" s="113"/>
      <c r="FI47" s="113"/>
      <c r="FJ47" s="113"/>
      <c r="FK47" s="113"/>
      <c r="FL47" s="113"/>
      <c r="FM47" s="113"/>
      <c r="FN47" s="113"/>
      <c r="FO47" s="113"/>
      <c r="FP47" s="113"/>
      <c r="FQ47" s="113"/>
      <c r="FR47" s="113"/>
      <c r="FS47" s="113"/>
      <c r="FT47" s="113"/>
      <c r="FU47" s="113"/>
      <c r="FV47" s="113"/>
      <c r="FW47" s="113"/>
      <c r="FX47" s="113"/>
      <c r="FY47" s="113"/>
      <c r="FZ47" s="113"/>
      <c r="GA47" s="113"/>
      <c r="GB47" s="113"/>
      <c r="GC47" s="113"/>
      <c r="GD47" s="113"/>
      <c r="GE47" s="113"/>
      <c r="GF47" s="113"/>
      <c r="GG47" s="113"/>
      <c r="GH47" s="113"/>
      <c r="GI47" s="113"/>
      <c r="GJ47" s="113"/>
      <c r="GK47" s="113"/>
      <c r="GL47" s="113"/>
      <c r="GM47" s="113"/>
      <c r="GN47" s="113"/>
      <c r="GO47" s="113"/>
      <c r="GP47" s="113"/>
      <c r="GQ47" s="113"/>
      <c r="GR47" s="113"/>
      <c r="GS47" s="113"/>
      <c r="GT47" s="113"/>
      <c r="GU47" s="113"/>
      <c r="GV47" s="113"/>
      <c r="GW47" s="113"/>
      <c r="GX47" s="113"/>
      <c r="GY47" s="113"/>
      <c r="GZ47" s="113"/>
      <c r="HA47" s="113"/>
      <c r="HB47" s="113"/>
      <c r="HC47" s="113"/>
      <c r="HD47" s="113"/>
      <c r="HE47" s="113"/>
      <c r="HF47" s="113"/>
      <c r="HG47" s="113"/>
      <c r="HH47" s="113"/>
      <c r="HI47" s="113"/>
      <c r="HJ47" s="114"/>
      <c r="HK47" s="114"/>
      <c r="HL47" s="114"/>
      <c r="HM47" s="114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4"/>
      <c r="HY47" s="114"/>
      <c r="HZ47" s="114"/>
      <c r="IA47" s="114"/>
      <c r="IB47" s="114"/>
      <c r="IC47" s="114"/>
      <c r="ID47" s="114"/>
      <c r="IE47" s="114"/>
      <c r="IF47" s="114"/>
      <c r="IG47" s="114"/>
      <c r="IH47" s="114"/>
      <c r="II47" s="114"/>
      <c r="IJ47" s="114"/>
      <c r="IK47" s="114"/>
      <c r="IL47" s="114"/>
      <c r="IM47" s="114"/>
      <c r="IN47" s="114"/>
      <c r="IO47" s="114"/>
      <c r="IP47" s="114"/>
      <c r="IQ47" s="114"/>
      <c r="IR47" s="114"/>
      <c r="IS47" s="114"/>
      <c r="IT47" s="114"/>
    </row>
    <row r="48" s="78" customFormat="1" customHeight="1" spans="1:212">
      <c r="A48" s="91">
        <v>16</v>
      </c>
      <c r="B48" s="97" t="s">
        <v>97</v>
      </c>
      <c r="C48" s="92" t="s">
        <v>49</v>
      </c>
      <c r="D48" s="91" t="s">
        <v>98</v>
      </c>
      <c r="E48" s="93">
        <v>3</v>
      </c>
      <c r="F48" s="94">
        <v>1300</v>
      </c>
      <c r="G48" s="124">
        <v>3750</v>
      </c>
      <c r="H48" s="142">
        <v>3</v>
      </c>
      <c r="I48" s="104">
        <v>1000</v>
      </c>
      <c r="J48" s="170">
        <v>3750</v>
      </c>
      <c r="K48" s="99"/>
      <c r="L48" s="99"/>
      <c r="M48" s="99"/>
      <c r="N48" s="99"/>
      <c r="O48" s="99"/>
      <c r="P48" s="99"/>
      <c r="Q48" s="99"/>
      <c r="R48" s="99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  <c r="CC48" s="113"/>
      <c r="CD48" s="113"/>
      <c r="CE48" s="113"/>
      <c r="CF48" s="113"/>
      <c r="CG48" s="113"/>
      <c r="CH48" s="113"/>
      <c r="CI48" s="113"/>
      <c r="CJ48" s="113"/>
      <c r="CK48" s="113"/>
      <c r="CL48" s="113"/>
      <c r="CM48" s="113"/>
      <c r="CN48" s="113"/>
      <c r="CO48" s="113"/>
      <c r="CP48" s="113"/>
      <c r="CQ48" s="113"/>
      <c r="CR48" s="113"/>
      <c r="CS48" s="113"/>
      <c r="CT48" s="113"/>
      <c r="CU48" s="113"/>
      <c r="CV48" s="113"/>
      <c r="CW48" s="113"/>
      <c r="CX48" s="113"/>
      <c r="CY48" s="113"/>
      <c r="CZ48" s="113"/>
      <c r="DA48" s="113"/>
      <c r="DB48" s="113"/>
      <c r="DC48" s="113"/>
      <c r="DD48" s="113"/>
      <c r="DE48" s="113"/>
      <c r="DF48" s="113"/>
      <c r="DG48" s="113"/>
      <c r="DH48" s="113"/>
      <c r="DI48" s="113"/>
      <c r="DJ48" s="113"/>
      <c r="DK48" s="113"/>
      <c r="DL48" s="113"/>
      <c r="DM48" s="113"/>
      <c r="DN48" s="113"/>
      <c r="DO48" s="113"/>
      <c r="DP48" s="113"/>
      <c r="DQ48" s="113"/>
      <c r="DR48" s="113"/>
      <c r="DS48" s="113"/>
      <c r="DT48" s="113"/>
      <c r="DU48" s="113"/>
      <c r="DV48" s="113"/>
      <c r="DW48" s="113"/>
      <c r="DX48" s="113"/>
      <c r="DY48" s="113"/>
      <c r="DZ48" s="113"/>
      <c r="EA48" s="113"/>
      <c r="EB48" s="113"/>
      <c r="EC48" s="113"/>
      <c r="ED48" s="113"/>
      <c r="EE48" s="113"/>
      <c r="EF48" s="113"/>
      <c r="EG48" s="113"/>
      <c r="EH48" s="113"/>
      <c r="EI48" s="113"/>
      <c r="EJ48" s="113"/>
      <c r="EK48" s="113"/>
      <c r="EL48" s="113"/>
      <c r="EM48" s="113"/>
      <c r="EN48" s="113"/>
      <c r="EO48" s="113"/>
      <c r="EP48" s="113"/>
      <c r="EQ48" s="113"/>
      <c r="ER48" s="113"/>
      <c r="ES48" s="113"/>
      <c r="ET48" s="113"/>
      <c r="EU48" s="113"/>
      <c r="EV48" s="113"/>
      <c r="EW48" s="113"/>
      <c r="EX48" s="113"/>
      <c r="EY48" s="113"/>
      <c r="EZ48" s="113"/>
      <c r="FA48" s="113"/>
      <c r="FB48" s="113"/>
      <c r="FC48" s="113"/>
      <c r="FD48" s="113"/>
      <c r="FE48" s="113"/>
      <c r="FF48" s="113"/>
      <c r="FG48" s="113"/>
      <c r="FH48" s="113"/>
      <c r="FI48" s="113"/>
      <c r="FJ48" s="113"/>
      <c r="FK48" s="113"/>
      <c r="FL48" s="113"/>
      <c r="FM48" s="113"/>
      <c r="FN48" s="113"/>
      <c r="FO48" s="113"/>
      <c r="FP48" s="113"/>
      <c r="FQ48" s="113"/>
      <c r="FR48" s="113"/>
      <c r="FS48" s="113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  <c r="GF48" s="114"/>
      <c r="GG48" s="114"/>
      <c r="GH48" s="114"/>
      <c r="GI48" s="114"/>
      <c r="GJ48" s="114"/>
      <c r="GK48" s="114"/>
      <c r="GL48" s="114"/>
      <c r="GM48" s="114"/>
      <c r="GN48" s="114"/>
      <c r="GO48" s="114"/>
      <c r="GP48" s="114"/>
      <c r="GQ48" s="114"/>
      <c r="GR48" s="114"/>
      <c r="GS48" s="114"/>
      <c r="GT48" s="114"/>
      <c r="GU48" s="114"/>
      <c r="GV48" s="114"/>
      <c r="GW48" s="114"/>
      <c r="GX48" s="114"/>
      <c r="GY48" s="114"/>
      <c r="GZ48" s="114"/>
      <c r="HA48" s="114"/>
      <c r="HB48" s="114"/>
      <c r="HC48" s="114"/>
      <c r="HD48" s="114"/>
    </row>
    <row r="49" s="78" customFormat="1" customHeight="1" spans="1:254">
      <c r="A49" s="91">
        <v>17</v>
      </c>
      <c r="B49" s="97" t="s">
        <v>99</v>
      </c>
      <c r="C49" s="92" t="s">
        <v>49</v>
      </c>
      <c r="D49" s="91" t="s">
        <v>100</v>
      </c>
      <c r="E49" s="93">
        <v>2.7</v>
      </c>
      <c r="F49" s="94">
        <v>1300</v>
      </c>
      <c r="G49" s="124">
        <f>F49*E49</f>
        <v>3510</v>
      </c>
      <c r="H49" s="142">
        <v>2.7</v>
      </c>
      <c r="I49" s="104">
        <v>900</v>
      </c>
      <c r="J49" s="170">
        <f t="shared" ref="J49:J64" si="6">I49*H49</f>
        <v>2430</v>
      </c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3"/>
      <c r="FU49" s="113"/>
      <c r="FV49" s="113"/>
      <c r="FW49" s="113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3"/>
      <c r="GI49" s="113"/>
      <c r="GJ49" s="113"/>
      <c r="GK49" s="113"/>
      <c r="GL49" s="113"/>
      <c r="GM49" s="113"/>
      <c r="GN49" s="113"/>
      <c r="GO49" s="113"/>
      <c r="GP49" s="113"/>
      <c r="GQ49" s="113"/>
      <c r="GR49" s="113"/>
      <c r="GS49" s="113"/>
      <c r="GT49" s="113"/>
      <c r="GU49" s="113"/>
      <c r="GV49" s="113"/>
      <c r="GW49" s="113"/>
      <c r="GX49" s="113"/>
      <c r="GY49" s="113"/>
      <c r="GZ49" s="113"/>
      <c r="HA49" s="113"/>
      <c r="HB49" s="113"/>
      <c r="HC49" s="113"/>
      <c r="HD49" s="113"/>
      <c r="HE49" s="113"/>
      <c r="HF49" s="113"/>
      <c r="HG49" s="113"/>
      <c r="HH49" s="113"/>
      <c r="HI49" s="113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4"/>
      <c r="IM49" s="114"/>
      <c r="IN49" s="114"/>
      <c r="IO49" s="114"/>
      <c r="IP49" s="114"/>
      <c r="IQ49" s="114"/>
      <c r="IR49" s="114"/>
      <c r="IS49" s="114"/>
      <c r="IT49" s="114"/>
    </row>
    <row r="50" s="78" customFormat="1" customHeight="1" spans="1:254">
      <c r="A50" s="91"/>
      <c r="B50" s="100" t="s">
        <v>59</v>
      </c>
      <c r="C50" s="97"/>
      <c r="D50" s="91"/>
      <c r="E50" s="93"/>
      <c r="F50" s="94"/>
      <c r="G50" s="123">
        <f>SUM(G33:G49)</f>
        <v>69276.748</v>
      </c>
      <c r="H50" s="142"/>
      <c r="I50" s="104"/>
      <c r="J50" s="170">
        <f>SUM(J33:J49)</f>
        <v>44434.364</v>
      </c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3"/>
      <c r="GI50" s="113"/>
      <c r="GJ50" s="113"/>
      <c r="GK50" s="113"/>
      <c r="GL50" s="113"/>
      <c r="GM50" s="113"/>
      <c r="GN50" s="113"/>
      <c r="GO50" s="113"/>
      <c r="GP50" s="113"/>
      <c r="GQ50" s="113"/>
      <c r="GR50" s="113"/>
      <c r="GS50" s="113"/>
      <c r="GT50" s="113"/>
      <c r="GU50" s="113"/>
      <c r="GV50" s="113"/>
      <c r="GW50" s="113"/>
      <c r="GX50" s="113"/>
      <c r="GY50" s="113"/>
      <c r="GZ50" s="113"/>
      <c r="HA50" s="113"/>
      <c r="HB50" s="113"/>
      <c r="HC50" s="113"/>
      <c r="HD50" s="113"/>
      <c r="HE50" s="113"/>
      <c r="HF50" s="113"/>
      <c r="HG50" s="113"/>
      <c r="HH50" s="113"/>
      <c r="HI50" s="113"/>
      <c r="HJ50" s="114"/>
      <c r="HK50" s="114"/>
      <c r="HL50" s="114"/>
      <c r="HM50" s="114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4"/>
      <c r="IF50" s="114"/>
      <c r="IG50" s="114"/>
      <c r="IH50" s="114"/>
      <c r="II50" s="114"/>
      <c r="IJ50" s="114"/>
      <c r="IK50" s="114"/>
      <c r="IL50" s="114"/>
      <c r="IM50" s="114"/>
      <c r="IN50" s="114"/>
      <c r="IO50" s="114"/>
      <c r="IP50" s="114"/>
      <c r="IQ50" s="114"/>
      <c r="IR50" s="114"/>
      <c r="IS50" s="114"/>
      <c r="IT50" s="114"/>
    </row>
    <row r="51" s="78" customFormat="1" customHeight="1" spans="1:254">
      <c r="A51" s="91"/>
      <c r="B51" s="100"/>
      <c r="C51" s="97"/>
      <c r="D51" s="91"/>
      <c r="E51" s="93"/>
      <c r="F51" s="94"/>
      <c r="G51" s="123"/>
      <c r="H51" s="142"/>
      <c r="I51" s="104"/>
      <c r="J51" s="170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  <c r="EH51" s="113"/>
      <c r="EI51" s="113"/>
      <c r="EJ51" s="113"/>
      <c r="EK51" s="113"/>
      <c r="EL51" s="113"/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/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/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/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3"/>
      <c r="HJ51" s="114"/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114"/>
      <c r="ID51" s="114"/>
      <c r="IE51" s="114"/>
      <c r="IF51" s="114"/>
      <c r="IG51" s="114"/>
      <c r="IH51" s="114"/>
      <c r="II51" s="114"/>
      <c r="IJ51" s="114"/>
      <c r="IK51" s="114"/>
      <c r="IL51" s="114"/>
      <c r="IM51" s="114"/>
      <c r="IN51" s="114"/>
      <c r="IO51" s="114"/>
      <c r="IP51" s="114"/>
      <c r="IQ51" s="114"/>
      <c r="IR51" s="114"/>
      <c r="IS51" s="114"/>
      <c r="IT51" s="114"/>
    </row>
    <row r="52" s="78" customFormat="1" customHeight="1" spans="1:254">
      <c r="A52" s="102" t="s">
        <v>19</v>
      </c>
      <c r="B52" s="100" t="s">
        <v>101</v>
      </c>
      <c r="C52" s="101"/>
      <c r="D52" s="102"/>
      <c r="E52" s="103"/>
      <c r="F52" s="104"/>
      <c r="G52" s="123"/>
      <c r="H52" s="142"/>
      <c r="I52" s="104"/>
      <c r="J52" s="170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4"/>
      <c r="HK52" s="114"/>
      <c r="HL52" s="114"/>
      <c r="HM52" s="114"/>
      <c r="HN52" s="114"/>
      <c r="HO52" s="114"/>
      <c r="HP52" s="114"/>
      <c r="HQ52" s="114"/>
      <c r="HR52" s="114"/>
      <c r="HS52" s="114"/>
      <c r="HT52" s="114"/>
      <c r="HU52" s="114"/>
      <c r="HV52" s="114"/>
      <c r="HW52" s="114"/>
      <c r="HX52" s="114"/>
      <c r="HY52" s="114"/>
      <c r="HZ52" s="114"/>
      <c r="IA52" s="114"/>
      <c r="IB52" s="114"/>
      <c r="IC52" s="114"/>
      <c r="ID52" s="114"/>
      <c r="IE52" s="114"/>
      <c r="IF52" s="114"/>
      <c r="IG52" s="114"/>
      <c r="IH52" s="114"/>
      <c r="II52" s="114"/>
      <c r="IJ52" s="114"/>
      <c r="IK52" s="114"/>
      <c r="IL52" s="114"/>
      <c r="IM52" s="114"/>
      <c r="IN52" s="114"/>
      <c r="IO52" s="114"/>
      <c r="IP52" s="114"/>
      <c r="IQ52" s="114"/>
      <c r="IR52" s="114"/>
      <c r="IS52" s="114"/>
      <c r="IT52" s="114"/>
    </row>
    <row r="53" s="77" customFormat="1" customHeight="1" spans="1:254">
      <c r="A53" s="91">
        <v>1</v>
      </c>
      <c r="B53" s="97" t="s">
        <v>102</v>
      </c>
      <c r="C53" s="92" t="s">
        <v>49</v>
      </c>
      <c r="D53" s="91" t="s">
        <v>45</v>
      </c>
      <c r="E53" s="93">
        <f>73.5+36.1</f>
        <v>109.6</v>
      </c>
      <c r="F53" s="94">
        <v>175</v>
      </c>
      <c r="G53" s="124">
        <f>F53*E53</f>
        <v>19180</v>
      </c>
      <c r="H53" s="142">
        <f>73.5+36.1</f>
        <v>109.6</v>
      </c>
      <c r="I53" s="104">
        <v>135</v>
      </c>
      <c r="J53" s="170">
        <f t="shared" si="6"/>
        <v>14796</v>
      </c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  <c r="HI53" s="87"/>
      <c r="HJ53" s="88"/>
      <c r="HK53" s="88"/>
      <c r="HL53" s="88"/>
      <c r="HM53" s="88"/>
      <c r="HN53" s="88"/>
      <c r="HO53" s="88"/>
      <c r="HP53" s="88"/>
      <c r="HQ53" s="88"/>
      <c r="HR53" s="88"/>
      <c r="HS53" s="88"/>
      <c r="HT53" s="88"/>
      <c r="HU53" s="88"/>
      <c r="HV53" s="88"/>
      <c r="HW53" s="88"/>
      <c r="HX53" s="88"/>
      <c r="HY53" s="88"/>
      <c r="HZ53" s="88"/>
      <c r="IA53" s="88"/>
      <c r="IB53" s="88"/>
      <c r="IC53" s="88"/>
      <c r="ID53" s="88"/>
      <c r="IE53" s="88"/>
      <c r="IF53" s="88"/>
      <c r="IG53" s="88"/>
      <c r="IH53" s="88"/>
      <c r="II53" s="88"/>
      <c r="IJ53" s="88"/>
      <c r="IK53" s="88"/>
      <c r="IL53" s="88"/>
      <c r="IM53" s="88"/>
      <c r="IN53" s="88"/>
      <c r="IO53" s="88"/>
      <c r="IP53" s="88"/>
      <c r="IQ53" s="88"/>
      <c r="IR53" s="88"/>
      <c r="IS53" s="88"/>
      <c r="IT53" s="88"/>
    </row>
    <row r="54" s="77" customFormat="1" customHeight="1" spans="1:254">
      <c r="A54" s="91">
        <v>2</v>
      </c>
      <c r="B54" s="97" t="s">
        <v>82</v>
      </c>
      <c r="C54" s="92" t="s">
        <v>66</v>
      </c>
      <c r="D54" s="91" t="s">
        <v>42</v>
      </c>
      <c r="E54" s="93">
        <f>(38.9+5*6+3.3*8+28.2+3.36*2+3.25*4)-E55</f>
        <v>137.82</v>
      </c>
      <c r="F54" s="94">
        <v>45</v>
      </c>
      <c r="G54" s="124">
        <f>F54*E54</f>
        <v>6201.9</v>
      </c>
      <c r="H54" s="142">
        <f>(38.9+5*6+3.3*8+28.2+3.36*2+3.25*4)-H55</f>
        <v>137.82</v>
      </c>
      <c r="I54" s="104">
        <v>35</v>
      </c>
      <c r="J54" s="170">
        <f t="shared" si="6"/>
        <v>4823.7</v>
      </c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  <c r="HI54" s="87"/>
      <c r="HJ54" s="88"/>
      <c r="HK54" s="88"/>
      <c r="HL54" s="88"/>
      <c r="HM54" s="88"/>
      <c r="HN54" s="88"/>
      <c r="HO54" s="88"/>
      <c r="HP54" s="88"/>
      <c r="HQ54" s="88"/>
      <c r="HR54" s="88"/>
      <c r="HS54" s="88"/>
      <c r="HT54" s="88"/>
      <c r="HU54" s="88"/>
      <c r="HV54" s="88"/>
      <c r="HW54" s="88"/>
      <c r="HX54" s="88"/>
      <c r="HY54" s="88"/>
      <c r="HZ54" s="88"/>
      <c r="IA54" s="88"/>
      <c r="IB54" s="88"/>
      <c r="IC54" s="88"/>
      <c r="ID54" s="88"/>
      <c r="IE54" s="88"/>
      <c r="IF54" s="88"/>
      <c r="IG54" s="88"/>
      <c r="IH54" s="88"/>
      <c r="II54" s="88"/>
      <c r="IJ54" s="88"/>
      <c r="IK54" s="88"/>
      <c r="IL54" s="88"/>
      <c r="IM54" s="88"/>
      <c r="IN54" s="88"/>
      <c r="IO54" s="88"/>
      <c r="IP54" s="88"/>
      <c r="IQ54" s="88"/>
      <c r="IR54" s="88"/>
      <c r="IS54" s="88"/>
      <c r="IT54" s="88"/>
    </row>
    <row r="55" s="77" customFormat="1" customHeight="1" spans="1:254">
      <c r="A55" s="91">
        <v>3</v>
      </c>
      <c r="B55" s="97" t="s">
        <v>83</v>
      </c>
      <c r="C55" s="92" t="s">
        <v>41</v>
      </c>
      <c r="D55" s="91" t="s">
        <v>42</v>
      </c>
      <c r="E55" s="93">
        <f>0.9*6</f>
        <v>5.4</v>
      </c>
      <c r="F55" s="94">
        <v>178</v>
      </c>
      <c r="G55" s="124">
        <f t="shared" ref="G55:G65" si="7">F55*E55</f>
        <v>961.2</v>
      </c>
      <c r="H55" s="142">
        <f>0.9*6</f>
        <v>5.4</v>
      </c>
      <c r="I55" s="104">
        <v>168</v>
      </c>
      <c r="J55" s="170">
        <f t="shared" si="6"/>
        <v>907.2</v>
      </c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8"/>
      <c r="HV55" s="88"/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8"/>
      <c r="IK55" s="88"/>
      <c r="IL55" s="88"/>
      <c r="IM55" s="88"/>
      <c r="IN55" s="88"/>
      <c r="IO55" s="88"/>
      <c r="IP55" s="88"/>
      <c r="IQ55" s="88"/>
      <c r="IR55" s="88"/>
      <c r="IS55" s="88"/>
      <c r="IT55" s="88"/>
    </row>
    <row r="56" s="77" customFormat="1" customHeight="1" spans="1:254">
      <c r="A56" s="91">
        <v>4</v>
      </c>
      <c r="B56" s="97" t="s">
        <v>84</v>
      </c>
      <c r="C56" s="92" t="s">
        <v>49</v>
      </c>
      <c r="D56" s="91" t="s">
        <v>45</v>
      </c>
      <c r="E56" s="93">
        <f>2*4+2.45*2+(5.7*4+6.28*2-0.75*6)*0.3+0.9*6*1.2</f>
        <v>28.638</v>
      </c>
      <c r="F56" s="94">
        <v>58</v>
      </c>
      <c r="G56" s="124">
        <f t="shared" si="7"/>
        <v>1661.004</v>
      </c>
      <c r="H56" s="142">
        <f>2*4+2.45*2+(5.7*4+6.28*2-0.75*6)*0.3+0.9*6*1.2</f>
        <v>28.638</v>
      </c>
      <c r="I56" s="104">
        <v>45</v>
      </c>
      <c r="J56" s="170">
        <f t="shared" si="6"/>
        <v>1288.71</v>
      </c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  <c r="HI56" s="87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8"/>
      <c r="HV56" s="88"/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8"/>
      <c r="IK56" s="88"/>
      <c r="IL56" s="88"/>
      <c r="IM56" s="88"/>
      <c r="IN56" s="88"/>
      <c r="IO56" s="88"/>
      <c r="IP56" s="88"/>
      <c r="IQ56" s="88"/>
      <c r="IR56" s="88"/>
      <c r="IS56" s="88"/>
      <c r="IT56" s="88"/>
    </row>
    <row r="57" s="77" customFormat="1" customHeight="1" spans="1:217">
      <c r="A57" s="91">
        <v>5</v>
      </c>
      <c r="B57" s="97" t="s">
        <v>103</v>
      </c>
      <c r="C57" s="92" t="s">
        <v>104</v>
      </c>
      <c r="D57" s="91" t="s">
        <v>45</v>
      </c>
      <c r="E57" s="93">
        <f>E53-E58</f>
        <v>96.7</v>
      </c>
      <c r="F57" s="94">
        <v>680</v>
      </c>
      <c r="G57" s="124">
        <f t="shared" si="7"/>
        <v>65756</v>
      </c>
      <c r="H57" s="142">
        <f>H53-H58</f>
        <v>96.7</v>
      </c>
      <c r="I57" s="104">
        <v>580</v>
      </c>
      <c r="J57" s="170">
        <f t="shared" si="6"/>
        <v>56086</v>
      </c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7"/>
      <c r="CK57" s="87"/>
      <c r="CL57" s="87"/>
      <c r="CM57" s="87"/>
      <c r="CN57" s="87"/>
      <c r="CO57" s="87"/>
      <c r="CP57" s="87"/>
      <c r="CQ57" s="87"/>
      <c r="CR57" s="87"/>
      <c r="CS57" s="87"/>
      <c r="CT57" s="87"/>
      <c r="CU57" s="87"/>
      <c r="CV57" s="87"/>
      <c r="CW57" s="87"/>
      <c r="CX57" s="87"/>
      <c r="CY57" s="87"/>
      <c r="CZ57" s="87"/>
      <c r="DA57" s="87"/>
      <c r="DB57" s="87"/>
      <c r="DC57" s="87"/>
      <c r="DD57" s="87"/>
      <c r="DE57" s="87"/>
      <c r="DF57" s="87"/>
      <c r="DG57" s="87"/>
      <c r="DH57" s="87"/>
      <c r="DI57" s="87"/>
      <c r="DJ57" s="87"/>
      <c r="DK57" s="87"/>
      <c r="DL57" s="87"/>
      <c r="DM57" s="87"/>
      <c r="DN57" s="87"/>
      <c r="DO57" s="87"/>
      <c r="DP57" s="87"/>
      <c r="DQ57" s="87"/>
      <c r="DR57" s="87"/>
      <c r="DS57" s="87"/>
      <c r="DT57" s="87"/>
      <c r="DU57" s="87"/>
      <c r="DV57" s="87"/>
      <c r="DW57" s="87"/>
      <c r="DX57" s="87"/>
      <c r="DY57" s="87"/>
      <c r="DZ57" s="87"/>
      <c r="EA57" s="87"/>
      <c r="EB57" s="87"/>
      <c r="EC57" s="87"/>
      <c r="ED57" s="87"/>
      <c r="EE57" s="87"/>
      <c r="EF57" s="87"/>
      <c r="EG57" s="87"/>
      <c r="EH57" s="87"/>
      <c r="EI57" s="87"/>
      <c r="EJ57" s="87"/>
      <c r="EK57" s="87"/>
      <c r="EL57" s="87"/>
      <c r="EM57" s="87"/>
      <c r="EN57" s="87"/>
      <c r="EO57" s="87"/>
      <c r="EP57" s="87"/>
      <c r="EQ57" s="87"/>
      <c r="ER57" s="87"/>
      <c r="ES57" s="87"/>
      <c r="ET57" s="87"/>
      <c r="EU57" s="87"/>
      <c r="EV57" s="87"/>
      <c r="EW57" s="87"/>
      <c r="EX57" s="87"/>
      <c r="EY57" s="87"/>
      <c r="EZ57" s="87"/>
      <c r="FA57" s="87"/>
      <c r="FB57" s="87"/>
      <c r="FC57" s="87"/>
      <c r="FD57" s="87"/>
      <c r="FE57" s="87"/>
      <c r="FF57" s="87"/>
      <c r="FG57" s="87"/>
      <c r="FH57" s="87"/>
      <c r="FI57" s="87"/>
      <c r="FJ57" s="87"/>
      <c r="FK57" s="87"/>
      <c r="FL57" s="87"/>
      <c r="FM57" s="87"/>
      <c r="FN57" s="87"/>
      <c r="FO57" s="87"/>
      <c r="FP57" s="87"/>
      <c r="FQ57" s="87"/>
      <c r="FR57" s="87"/>
      <c r="FS57" s="87"/>
      <c r="FT57" s="87"/>
      <c r="FU57" s="87"/>
      <c r="FV57" s="87"/>
      <c r="FW57" s="87"/>
      <c r="FX57" s="87"/>
      <c r="FY57" s="87"/>
      <c r="FZ57" s="87"/>
      <c r="GA57" s="87"/>
      <c r="GB57" s="87"/>
      <c r="GC57" s="87"/>
      <c r="GD57" s="87"/>
      <c r="GE57" s="87"/>
      <c r="GF57" s="87"/>
      <c r="GG57" s="87"/>
      <c r="GH57" s="87"/>
      <c r="GI57" s="87"/>
      <c r="GJ57" s="87"/>
      <c r="GK57" s="87"/>
      <c r="GL57" s="87"/>
      <c r="GM57" s="87"/>
      <c r="GN57" s="87"/>
      <c r="GO57" s="87"/>
      <c r="GP57" s="87"/>
      <c r="GQ57" s="87"/>
      <c r="GR57" s="87"/>
      <c r="GS57" s="87"/>
      <c r="GT57" s="87"/>
      <c r="GU57" s="87"/>
      <c r="GV57" s="87"/>
      <c r="GW57" s="87"/>
      <c r="GX57" s="87"/>
      <c r="GY57" s="87"/>
      <c r="GZ57" s="87"/>
      <c r="HA57" s="87"/>
      <c r="HB57" s="87"/>
      <c r="HC57" s="87"/>
      <c r="HD57" s="87"/>
      <c r="HE57" s="87"/>
      <c r="HF57" s="87"/>
      <c r="HG57" s="87"/>
      <c r="HH57" s="87"/>
      <c r="HI57" s="87"/>
    </row>
    <row r="58" s="77" customFormat="1" customHeight="1" spans="1:217">
      <c r="A58" s="91">
        <v>6</v>
      </c>
      <c r="B58" s="97" t="s">
        <v>46</v>
      </c>
      <c r="C58" s="92" t="s">
        <v>47</v>
      </c>
      <c r="D58" s="91" t="s">
        <v>45</v>
      </c>
      <c r="E58" s="93">
        <f>2*4+2.45*2</f>
        <v>12.9</v>
      </c>
      <c r="F58" s="94">
        <v>150</v>
      </c>
      <c r="G58" s="124">
        <f t="shared" si="7"/>
        <v>1935</v>
      </c>
      <c r="H58" s="142">
        <f>2*4+2.45*2</f>
        <v>12.9</v>
      </c>
      <c r="I58" s="104">
        <v>135</v>
      </c>
      <c r="J58" s="170">
        <f t="shared" si="6"/>
        <v>1741.5</v>
      </c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  <c r="HI58" s="87"/>
    </row>
    <row r="59" s="77" customFormat="1" customHeight="1" spans="1:217">
      <c r="A59" s="91">
        <v>7</v>
      </c>
      <c r="B59" s="97" t="s">
        <v>105</v>
      </c>
      <c r="C59" s="92" t="s">
        <v>49</v>
      </c>
      <c r="D59" s="91" t="s">
        <v>45</v>
      </c>
      <c r="E59" s="93">
        <f>(38.9+5*6+3.3*8+28.2+3.36*2+3.25*4)*3-0.63*2.1*2-0.57*1.2*4</f>
        <v>424.278</v>
      </c>
      <c r="F59" s="94">
        <v>385</v>
      </c>
      <c r="G59" s="124">
        <f t="shared" si="7"/>
        <v>163347.03</v>
      </c>
      <c r="H59" s="142">
        <f>(38.9+5*6+3.3*8+28.2+3.36*2+3.25*4)*3-0.63*2.1*2-0.57*1.2*4</f>
        <v>424.278</v>
      </c>
      <c r="I59" s="104">
        <v>310</v>
      </c>
      <c r="J59" s="170">
        <f t="shared" si="6"/>
        <v>131526.18</v>
      </c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  <c r="DT59" s="87"/>
      <c r="DU59" s="87"/>
      <c r="DV59" s="87"/>
      <c r="DW59" s="87"/>
      <c r="DX59" s="87"/>
      <c r="DY59" s="87"/>
      <c r="DZ59" s="87"/>
      <c r="EA59" s="87"/>
      <c r="EB59" s="87"/>
      <c r="EC59" s="87"/>
      <c r="ED59" s="87"/>
      <c r="EE59" s="87"/>
      <c r="EF59" s="87"/>
      <c r="EG59" s="87"/>
      <c r="EH59" s="87"/>
      <c r="EI59" s="87"/>
      <c r="EJ59" s="87"/>
      <c r="EK59" s="87"/>
      <c r="EL59" s="87"/>
      <c r="EM59" s="87"/>
      <c r="EN59" s="87"/>
      <c r="EO59" s="87"/>
      <c r="EP59" s="87"/>
      <c r="EQ59" s="87"/>
      <c r="ER59" s="87"/>
      <c r="ES59" s="87"/>
      <c r="ET59" s="87"/>
      <c r="EU59" s="87"/>
      <c r="EV59" s="87"/>
      <c r="EW59" s="87"/>
      <c r="EX59" s="87"/>
      <c r="EY59" s="87"/>
      <c r="EZ59" s="87"/>
      <c r="FA59" s="87"/>
      <c r="FB59" s="87"/>
      <c r="FC59" s="87"/>
      <c r="FD59" s="87"/>
      <c r="FE59" s="87"/>
      <c r="FF59" s="87"/>
      <c r="FG59" s="87"/>
      <c r="FH59" s="87"/>
      <c r="FI59" s="87"/>
      <c r="FJ59" s="87"/>
      <c r="FK59" s="87"/>
      <c r="FL59" s="87"/>
      <c r="FM59" s="87"/>
      <c r="FN59" s="87"/>
      <c r="FO59" s="87"/>
      <c r="FP59" s="87"/>
      <c r="FQ59" s="87"/>
      <c r="FR59" s="87"/>
      <c r="FS59" s="87"/>
      <c r="FT59" s="87"/>
      <c r="FU59" s="87"/>
      <c r="FV59" s="87"/>
      <c r="FW59" s="87"/>
      <c r="FX59" s="87"/>
      <c r="FY59" s="87"/>
      <c r="FZ59" s="87"/>
      <c r="GA59" s="87"/>
      <c r="GB59" s="87"/>
      <c r="GC59" s="87"/>
      <c r="GD59" s="87"/>
      <c r="GE59" s="87"/>
      <c r="GF59" s="87"/>
      <c r="GG59" s="87"/>
      <c r="GH59" s="87"/>
      <c r="GI59" s="87"/>
      <c r="GJ59" s="87"/>
      <c r="GK59" s="87"/>
      <c r="GL59" s="87"/>
      <c r="GM59" s="87"/>
      <c r="GN59" s="87"/>
      <c r="GO59" s="87"/>
      <c r="GP59" s="87"/>
      <c r="GQ59" s="87"/>
      <c r="GR59" s="87"/>
      <c r="GS59" s="87"/>
      <c r="GT59" s="87"/>
      <c r="GU59" s="87"/>
      <c r="GV59" s="87"/>
      <c r="GW59" s="87"/>
      <c r="GX59" s="87"/>
      <c r="GY59" s="87"/>
      <c r="GZ59" s="87"/>
      <c r="HA59" s="87"/>
      <c r="HB59" s="87"/>
      <c r="HC59" s="87"/>
      <c r="HD59" s="87"/>
      <c r="HE59" s="87"/>
      <c r="HF59" s="87"/>
      <c r="HG59" s="87"/>
      <c r="HH59" s="87"/>
      <c r="HI59" s="87"/>
    </row>
    <row r="60" s="77" customFormat="1" customHeight="1" spans="1:217">
      <c r="A60" s="91">
        <v>8</v>
      </c>
      <c r="B60" s="97" t="s">
        <v>106</v>
      </c>
      <c r="C60" s="92" t="s">
        <v>49</v>
      </c>
      <c r="D60" s="91" t="s">
        <v>98</v>
      </c>
      <c r="E60" s="93">
        <v>12</v>
      </c>
      <c r="F60" s="94">
        <v>400</v>
      </c>
      <c r="G60" s="124">
        <f t="shared" si="7"/>
        <v>4800</v>
      </c>
      <c r="H60" s="142">
        <v>12</v>
      </c>
      <c r="I60" s="104">
        <v>300</v>
      </c>
      <c r="J60" s="170">
        <f t="shared" si="6"/>
        <v>3600</v>
      </c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  <c r="BZ60" s="87"/>
      <c r="CA60" s="87"/>
      <c r="CB60" s="87"/>
      <c r="CC60" s="87"/>
      <c r="CD60" s="87"/>
      <c r="CE60" s="87"/>
      <c r="CF60" s="87"/>
      <c r="CG60" s="87"/>
      <c r="CH60" s="87"/>
      <c r="CI60" s="87"/>
      <c r="CJ60" s="87"/>
      <c r="CK60" s="87"/>
      <c r="CL60" s="87"/>
      <c r="CM60" s="87"/>
      <c r="CN60" s="87"/>
      <c r="CO60" s="87"/>
      <c r="CP60" s="87"/>
      <c r="CQ60" s="87"/>
      <c r="CR60" s="87"/>
      <c r="CS60" s="87"/>
      <c r="CT60" s="87"/>
      <c r="CU60" s="87"/>
      <c r="CV60" s="87"/>
      <c r="CW60" s="87"/>
      <c r="CX60" s="87"/>
      <c r="CY60" s="87"/>
      <c r="CZ60" s="87"/>
      <c r="DA60" s="87"/>
      <c r="DB60" s="87"/>
      <c r="DC60" s="87"/>
      <c r="DD60" s="87"/>
      <c r="DE60" s="87"/>
      <c r="DF60" s="87"/>
      <c r="DG60" s="87"/>
      <c r="DH60" s="87"/>
      <c r="DI60" s="87"/>
      <c r="DJ60" s="87"/>
      <c r="DK60" s="87"/>
      <c r="DL60" s="87"/>
      <c r="DM60" s="87"/>
      <c r="DN60" s="87"/>
      <c r="DO60" s="87"/>
      <c r="DP60" s="87"/>
      <c r="DQ60" s="87"/>
      <c r="DR60" s="87"/>
      <c r="DS60" s="87"/>
      <c r="DT60" s="87"/>
      <c r="DU60" s="87"/>
      <c r="DV60" s="87"/>
      <c r="DW60" s="87"/>
      <c r="DX60" s="87"/>
      <c r="DY60" s="87"/>
      <c r="DZ60" s="87"/>
      <c r="EA60" s="87"/>
      <c r="EB60" s="87"/>
      <c r="EC60" s="87"/>
      <c r="ED60" s="87"/>
      <c r="EE60" s="87"/>
      <c r="EF60" s="87"/>
      <c r="EG60" s="87"/>
      <c r="EH60" s="87"/>
      <c r="EI60" s="87"/>
      <c r="EJ60" s="87"/>
      <c r="EK60" s="87"/>
      <c r="EL60" s="87"/>
      <c r="EM60" s="87"/>
      <c r="EN60" s="87"/>
      <c r="EO60" s="87"/>
      <c r="EP60" s="87"/>
      <c r="EQ60" s="87"/>
      <c r="ER60" s="87"/>
      <c r="ES60" s="87"/>
      <c r="ET60" s="87"/>
      <c r="EU60" s="87"/>
      <c r="EV60" s="87"/>
      <c r="EW60" s="87"/>
      <c r="EX60" s="87"/>
      <c r="EY60" s="87"/>
      <c r="EZ60" s="87"/>
      <c r="FA60" s="87"/>
      <c r="FB60" s="87"/>
      <c r="FC60" s="87"/>
      <c r="FD60" s="87"/>
      <c r="FE60" s="87"/>
      <c r="FF60" s="87"/>
      <c r="FG60" s="87"/>
      <c r="FH60" s="87"/>
      <c r="FI60" s="87"/>
      <c r="FJ60" s="87"/>
      <c r="FK60" s="87"/>
      <c r="FL60" s="87"/>
      <c r="FM60" s="87"/>
      <c r="FN60" s="87"/>
      <c r="FO60" s="87"/>
      <c r="FP60" s="87"/>
      <c r="FQ60" s="87"/>
      <c r="FR60" s="87"/>
      <c r="FS60" s="87"/>
      <c r="FT60" s="87"/>
      <c r="FU60" s="87"/>
      <c r="FV60" s="87"/>
      <c r="FW60" s="87"/>
      <c r="FX60" s="87"/>
      <c r="FY60" s="87"/>
      <c r="FZ60" s="87"/>
      <c r="GA60" s="87"/>
      <c r="GB60" s="87"/>
      <c r="GC60" s="87"/>
      <c r="GD60" s="87"/>
      <c r="GE60" s="87"/>
      <c r="GF60" s="87"/>
      <c r="GG60" s="87"/>
      <c r="GH60" s="87"/>
      <c r="GI60" s="87"/>
      <c r="GJ60" s="87"/>
      <c r="GK60" s="87"/>
      <c r="GL60" s="87"/>
      <c r="GM60" s="87"/>
      <c r="GN60" s="87"/>
      <c r="GO60" s="87"/>
      <c r="GP60" s="87"/>
      <c r="GQ60" s="87"/>
      <c r="GR60" s="87"/>
      <c r="GS60" s="87"/>
      <c r="GT60" s="87"/>
      <c r="GU60" s="87"/>
      <c r="GV60" s="87"/>
      <c r="GW60" s="87"/>
      <c r="GX60" s="87"/>
      <c r="GY60" s="87"/>
      <c r="GZ60" s="87"/>
      <c r="HA60" s="87"/>
      <c r="HB60" s="87"/>
      <c r="HC60" s="87"/>
      <c r="HD60" s="87"/>
      <c r="HE60" s="87"/>
      <c r="HF60" s="87"/>
      <c r="HG60" s="87"/>
      <c r="HH60" s="87"/>
      <c r="HI60" s="87"/>
    </row>
    <row r="61" s="77" customFormat="1" customHeight="1" spans="1:217">
      <c r="A61" s="91">
        <v>9</v>
      </c>
      <c r="B61" s="97" t="s">
        <v>51</v>
      </c>
      <c r="C61" s="92" t="s">
        <v>52</v>
      </c>
      <c r="D61" s="91" t="s">
        <v>53</v>
      </c>
      <c r="E61" s="93">
        <v>6</v>
      </c>
      <c r="F61" s="94">
        <v>1700</v>
      </c>
      <c r="G61" s="124">
        <f t="shared" si="7"/>
        <v>10200</v>
      </c>
      <c r="H61" s="142">
        <v>6</v>
      </c>
      <c r="I61" s="104">
        <v>1600</v>
      </c>
      <c r="J61" s="170">
        <f t="shared" si="6"/>
        <v>9600</v>
      </c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</row>
    <row r="62" s="78" customFormat="1" customHeight="1" spans="1:254">
      <c r="A62" s="91">
        <v>10</v>
      </c>
      <c r="B62" s="97" t="s">
        <v>88</v>
      </c>
      <c r="C62" s="92" t="s">
        <v>77</v>
      </c>
      <c r="D62" s="91" t="s">
        <v>45</v>
      </c>
      <c r="E62" s="93">
        <f>(3.75+3.36+1.58*2)*3.18-0.75*2.1*2</f>
        <v>29.5086</v>
      </c>
      <c r="F62" s="94">
        <v>150</v>
      </c>
      <c r="G62" s="124">
        <f t="shared" si="7"/>
        <v>4426.29</v>
      </c>
      <c r="H62" s="142">
        <f>(3.75+3.36+1.58*2)*3.18-0.75*2.1*2</f>
        <v>29.5086</v>
      </c>
      <c r="I62" s="104">
        <v>135</v>
      </c>
      <c r="J62" s="170">
        <f t="shared" si="6"/>
        <v>3983.661</v>
      </c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3"/>
      <c r="CW62" s="113"/>
      <c r="CX62" s="113"/>
      <c r="CY62" s="113"/>
      <c r="CZ62" s="113"/>
      <c r="DA62" s="113"/>
      <c r="DB62" s="113"/>
      <c r="DC62" s="113"/>
      <c r="DD62" s="113"/>
      <c r="DE62" s="113"/>
      <c r="DF62" s="113"/>
      <c r="DG62" s="113"/>
      <c r="DH62" s="113"/>
      <c r="DI62" s="113"/>
      <c r="DJ62" s="113"/>
      <c r="DK62" s="113"/>
      <c r="DL62" s="113"/>
      <c r="DM62" s="113"/>
      <c r="DN62" s="113"/>
      <c r="DO62" s="113"/>
      <c r="DP62" s="113"/>
      <c r="DQ62" s="113"/>
      <c r="DR62" s="113"/>
      <c r="DS62" s="113"/>
      <c r="DT62" s="113"/>
      <c r="DU62" s="113"/>
      <c r="DV62" s="113"/>
      <c r="DW62" s="113"/>
      <c r="DX62" s="113"/>
      <c r="DY62" s="113"/>
      <c r="DZ62" s="113"/>
      <c r="EA62" s="113"/>
      <c r="EB62" s="113"/>
      <c r="EC62" s="113"/>
      <c r="ED62" s="113"/>
      <c r="EE62" s="113"/>
      <c r="EF62" s="113"/>
      <c r="EG62" s="113"/>
      <c r="EH62" s="113"/>
      <c r="EI62" s="113"/>
      <c r="EJ62" s="113"/>
      <c r="EK62" s="113"/>
      <c r="EL62" s="113"/>
      <c r="EM62" s="113"/>
      <c r="EN62" s="113"/>
      <c r="EO62" s="113"/>
      <c r="EP62" s="113"/>
      <c r="EQ62" s="113"/>
      <c r="ER62" s="113"/>
      <c r="ES62" s="113"/>
      <c r="ET62" s="113"/>
      <c r="EU62" s="113"/>
      <c r="EV62" s="113"/>
      <c r="EW62" s="113"/>
      <c r="EX62" s="113"/>
      <c r="EY62" s="113"/>
      <c r="EZ62" s="113"/>
      <c r="FA62" s="113"/>
      <c r="FB62" s="113"/>
      <c r="FC62" s="113"/>
      <c r="FD62" s="113"/>
      <c r="FE62" s="113"/>
      <c r="FF62" s="113"/>
      <c r="FG62" s="113"/>
      <c r="FH62" s="113"/>
      <c r="FI62" s="113"/>
      <c r="FJ62" s="113"/>
      <c r="FK62" s="113"/>
      <c r="FL62" s="113"/>
      <c r="FM62" s="113"/>
      <c r="FN62" s="113"/>
      <c r="FO62" s="113"/>
      <c r="FP62" s="113"/>
      <c r="FQ62" s="113"/>
      <c r="FR62" s="113"/>
      <c r="FS62" s="113"/>
      <c r="FT62" s="113"/>
      <c r="FU62" s="113"/>
      <c r="FV62" s="113"/>
      <c r="FW62" s="113"/>
      <c r="FX62" s="113"/>
      <c r="FY62" s="113"/>
      <c r="FZ62" s="113"/>
      <c r="GA62" s="113"/>
      <c r="GB62" s="113"/>
      <c r="GC62" s="113"/>
      <c r="GD62" s="113"/>
      <c r="GE62" s="113"/>
      <c r="GF62" s="113"/>
      <c r="GG62" s="113"/>
      <c r="GH62" s="113"/>
      <c r="GI62" s="113"/>
      <c r="GJ62" s="113"/>
      <c r="GK62" s="113"/>
      <c r="GL62" s="113"/>
      <c r="GM62" s="113"/>
      <c r="GN62" s="113"/>
      <c r="GO62" s="113"/>
      <c r="GP62" s="113"/>
      <c r="GQ62" s="113"/>
      <c r="GR62" s="113"/>
      <c r="GS62" s="113"/>
      <c r="GT62" s="113"/>
      <c r="GU62" s="113"/>
      <c r="GV62" s="113"/>
      <c r="GW62" s="113"/>
      <c r="GX62" s="113"/>
      <c r="GY62" s="113"/>
      <c r="GZ62" s="113"/>
      <c r="HA62" s="113"/>
      <c r="HB62" s="113"/>
      <c r="HC62" s="113"/>
      <c r="HD62" s="113"/>
      <c r="HE62" s="113"/>
      <c r="HF62" s="113"/>
      <c r="HG62" s="113"/>
      <c r="HH62" s="113"/>
      <c r="HI62" s="113"/>
      <c r="HJ62" s="114"/>
      <c r="HK62" s="114"/>
      <c r="HL62" s="114"/>
      <c r="HM62" s="114"/>
      <c r="HN62" s="114"/>
      <c r="HO62" s="114"/>
      <c r="HP62" s="114"/>
      <c r="HQ62" s="114"/>
      <c r="HR62" s="114"/>
      <c r="HS62" s="114"/>
      <c r="HT62" s="114"/>
      <c r="HU62" s="114"/>
      <c r="HV62" s="114"/>
      <c r="HW62" s="114"/>
      <c r="HX62" s="114"/>
      <c r="HY62" s="114"/>
      <c r="HZ62" s="114"/>
      <c r="IA62" s="114"/>
      <c r="IB62" s="114"/>
      <c r="IC62" s="114"/>
      <c r="ID62" s="114"/>
      <c r="IE62" s="114"/>
      <c r="IF62" s="114"/>
      <c r="IG62" s="114"/>
      <c r="IH62" s="114"/>
      <c r="II62" s="114"/>
      <c r="IJ62" s="114"/>
      <c r="IK62" s="114"/>
      <c r="IL62" s="114"/>
      <c r="IM62" s="114"/>
      <c r="IN62" s="114"/>
      <c r="IO62" s="114"/>
      <c r="IP62" s="114"/>
      <c r="IQ62" s="114"/>
      <c r="IR62" s="114"/>
      <c r="IS62" s="114"/>
      <c r="IT62" s="114"/>
    </row>
    <row r="63" s="78" customFormat="1" customHeight="1" spans="1:254">
      <c r="A63" s="91">
        <v>11</v>
      </c>
      <c r="B63" s="97" t="s">
        <v>89</v>
      </c>
      <c r="C63" s="92" t="s">
        <v>79</v>
      </c>
      <c r="D63" s="91" t="s">
        <v>45</v>
      </c>
      <c r="E63" s="93">
        <f>E62*2</f>
        <v>59.0172</v>
      </c>
      <c r="F63" s="94">
        <v>50</v>
      </c>
      <c r="G63" s="124">
        <f t="shared" si="7"/>
        <v>2950.86</v>
      </c>
      <c r="H63" s="142">
        <f>H62*2</f>
        <v>59.0172</v>
      </c>
      <c r="I63" s="104">
        <v>45</v>
      </c>
      <c r="J63" s="170">
        <f t="shared" si="6"/>
        <v>2655.774</v>
      </c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113"/>
      <c r="AS63" s="113"/>
      <c r="AT63" s="113"/>
      <c r="AU63" s="113"/>
      <c r="AV63" s="113"/>
      <c r="AW63" s="113"/>
      <c r="AX63" s="113"/>
      <c r="AY63" s="113"/>
      <c r="AZ63" s="113"/>
      <c r="BA63" s="113"/>
      <c r="BB63" s="113"/>
      <c r="BC63" s="113"/>
      <c r="BD63" s="113"/>
      <c r="BE63" s="113"/>
      <c r="BF63" s="113"/>
      <c r="BG63" s="113"/>
      <c r="BH63" s="113"/>
      <c r="BI63" s="113"/>
      <c r="BJ63" s="113"/>
      <c r="BK63" s="113"/>
      <c r="BL63" s="113"/>
      <c r="BM63" s="113"/>
      <c r="BN63" s="113"/>
      <c r="BO63" s="113"/>
      <c r="BP63" s="113"/>
      <c r="BQ63" s="113"/>
      <c r="BR63" s="113"/>
      <c r="BS63" s="113"/>
      <c r="BT63" s="113"/>
      <c r="BU63" s="113"/>
      <c r="BV63" s="113"/>
      <c r="BW63" s="113"/>
      <c r="BX63" s="113"/>
      <c r="BY63" s="113"/>
      <c r="BZ63" s="113"/>
      <c r="CA63" s="113"/>
      <c r="CB63" s="113"/>
      <c r="CC63" s="113"/>
      <c r="CD63" s="113"/>
      <c r="CE63" s="113"/>
      <c r="CF63" s="113"/>
      <c r="CG63" s="113"/>
      <c r="CH63" s="113"/>
      <c r="CI63" s="113"/>
      <c r="CJ63" s="113"/>
      <c r="CK63" s="113"/>
      <c r="CL63" s="113"/>
      <c r="CM63" s="113"/>
      <c r="CN63" s="113"/>
      <c r="CO63" s="113"/>
      <c r="CP63" s="113"/>
      <c r="CQ63" s="113"/>
      <c r="CR63" s="113"/>
      <c r="CS63" s="113"/>
      <c r="CT63" s="113"/>
      <c r="CU63" s="113"/>
      <c r="CV63" s="113"/>
      <c r="CW63" s="113"/>
      <c r="CX63" s="113"/>
      <c r="CY63" s="113"/>
      <c r="CZ63" s="113"/>
      <c r="DA63" s="113"/>
      <c r="DB63" s="113"/>
      <c r="DC63" s="113"/>
      <c r="DD63" s="113"/>
      <c r="DE63" s="113"/>
      <c r="DF63" s="113"/>
      <c r="DG63" s="113"/>
      <c r="DH63" s="113"/>
      <c r="DI63" s="113"/>
      <c r="DJ63" s="113"/>
      <c r="DK63" s="113"/>
      <c r="DL63" s="113"/>
      <c r="DM63" s="113"/>
      <c r="DN63" s="113"/>
      <c r="DO63" s="113"/>
      <c r="DP63" s="113"/>
      <c r="DQ63" s="113"/>
      <c r="DR63" s="113"/>
      <c r="DS63" s="113"/>
      <c r="DT63" s="113"/>
      <c r="DU63" s="113"/>
      <c r="DV63" s="113"/>
      <c r="DW63" s="113"/>
      <c r="DX63" s="113"/>
      <c r="DY63" s="113"/>
      <c r="DZ63" s="113"/>
      <c r="EA63" s="113"/>
      <c r="EB63" s="113"/>
      <c r="EC63" s="113"/>
      <c r="ED63" s="113"/>
      <c r="EE63" s="113"/>
      <c r="EF63" s="113"/>
      <c r="EG63" s="113"/>
      <c r="EH63" s="113"/>
      <c r="EI63" s="113"/>
      <c r="EJ63" s="113"/>
      <c r="EK63" s="113"/>
      <c r="EL63" s="113"/>
      <c r="EM63" s="113"/>
      <c r="EN63" s="113"/>
      <c r="EO63" s="113"/>
      <c r="EP63" s="113"/>
      <c r="EQ63" s="113"/>
      <c r="ER63" s="113"/>
      <c r="ES63" s="113"/>
      <c r="ET63" s="113"/>
      <c r="EU63" s="113"/>
      <c r="EV63" s="113"/>
      <c r="EW63" s="113"/>
      <c r="EX63" s="113"/>
      <c r="EY63" s="113"/>
      <c r="EZ63" s="113"/>
      <c r="FA63" s="113"/>
      <c r="FB63" s="113"/>
      <c r="FC63" s="113"/>
      <c r="FD63" s="113"/>
      <c r="FE63" s="113"/>
      <c r="FF63" s="113"/>
      <c r="FG63" s="113"/>
      <c r="FH63" s="113"/>
      <c r="FI63" s="113"/>
      <c r="FJ63" s="113"/>
      <c r="FK63" s="113"/>
      <c r="FL63" s="113"/>
      <c r="FM63" s="113"/>
      <c r="FN63" s="113"/>
      <c r="FO63" s="113"/>
      <c r="FP63" s="113"/>
      <c r="FQ63" s="113"/>
      <c r="FR63" s="113"/>
      <c r="FS63" s="113"/>
      <c r="FT63" s="113"/>
      <c r="FU63" s="113"/>
      <c r="FV63" s="113"/>
      <c r="FW63" s="113"/>
      <c r="FX63" s="113"/>
      <c r="FY63" s="113"/>
      <c r="FZ63" s="113"/>
      <c r="GA63" s="113"/>
      <c r="GB63" s="113"/>
      <c r="GC63" s="113"/>
      <c r="GD63" s="113"/>
      <c r="GE63" s="113"/>
      <c r="GF63" s="113"/>
      <c r="GG63" s="113"/>
      <c r="GH63" s="113"/>
      <c r="GI63" s="113"/>
      <c r="GJ63" s="113"/>
      <c r="GK63" s="113"/>
      <c r="GL63" s="113"/>
      <c r="GM63" s="113"/>
      <c r="GN63" s="113"/>
      <c r="GO63" s="113"/>
      <c r="GP63" s="113"/>
      <c r="GQ63" s="113"/>
      <c r="GR63" s="113"/>
      <c r="GS63" s="113"/>
      <c r="GT63" s="113"/>
      <c r="GU63" s="113"/>
      <c r="GV63" s="113"/>
      <c r="GW63" s="113"/>
      <c r="GX63" s="113"/>
      <c r="GY63" s="113"/>
      <c r="GZ63" s="113"/>
      <c r="HA63" s="113"/>
      <c r="HB63" s="113"/>
      <c r="HC63" s="113"/>
      <c r="HD63" s="113"/>
      <c r="HE63" s="113"/>
      <c r="HF63" s="113"/>
      <c r="HG63" s="113"/>
      <c r="HH63" s="113"/>
      <c r="HI63" s="113"/>
      <c r="HJ63" s="114"/>
      <c r="HK63" s="114"/>
      <c r="HL63" s="114"/>
      <c r="HM63" s="114"/>
      <c r="HN63" s="114"/>
      <c r="HO63" s="114"/>
      <c r="HP63" s="114"/>
      <c r="HQ63" s="114"/>
      <c r="HR63" s="114"/>
      <c r="HS63" s="114"/>
      <c r="HT63" s="114"/>
      <c r="HU63" s="114"/>
      <c r="HV63" s="114"/>
      <c r="HW63" s="114"/>
      <c r="HX63" s="114"/>
      <c r="HY63" s="114"/>
      <c r="HZ63" s="114"/>
      <c r="IA63" s="114"/>
      <c r="IB63" s="114"/>
      <c r="IC63" s="114"/>
      <c r="ID63" s="114"/>
      <c r="IE63" s="114"/>
      <c r="IF63" s="114"/>
      <c r="IG63" s="114"/>
      <c r="IH63" s="114"/>
      <c r="II63" s="114"/>
      <c r="IJ63" s="114"/>
      <c r="IK63" s="114"/>
      <c r="IL63" s="114"/>
      <c r="IM63" s="114"/>
      <c r="IN63" s="114"/>
      <c r="IO63" s="114"/>
      <c r="IP63" s="114"/>
      <c r="IQ63" s="114"/>
      <c r="IR63" s="114"/>
      <c r="IS63" s="114"/>
      <c r="IT63" s="114"/>
    </row>
    <row r="64" s="78" customFormat="1" customHeight="1" spans="1:254">
      <c r="A64" s="91">
        <v>12</v>
      </c>
      <c r="B64" s="97" t="s">
        <v>93</v>
      </c>
      <c r="C64" s="92" t="s">
        <v>107</v>
      </c>
      <c r="D64" s="91" t="s">
        <v>56</v>
      </c>
      <c r="E64" s="93">
        <v>6</v>
      </c>
      <c r="F64" s="94">
        <v>9000</v>
      </c>
      <c r="G64" s="124">
        <f t="shared" si="7"/>
        <v>54000</v>
      </c>
      <c r="H64" s="142"/>
      <c r="I64" s="104"/>
      <c r="J64" s="170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113"/>
      <c r="CE64" s="113"/>
      <c r="CF64" s="113"/>
      <c r="CG64" s="113"/>
      <c r="CH64" s="113"/>
      <c r="CI64" s="113"/>
      <c r="CJ64" s="113"/>
      <c r="CK64" s="113"/>
      <c r="CL64" s="113"/>
      <c r="CM64" s="113"/>
      <c r="CN64" s="113"/>
      <c r="CO64" s="113"/>
      <c r="CP64" s="113"/>
      <c r="CQ64" s="113"/>
      <c r="CR64" s="113"/>
      <c r="CS64" s="113"/>
      <c r="CT64" s="113"/>
      <c r="CU64" s="113"/>
      <c r="CV64" s="113"/>
      <c r="CW64" s="113"/>
      <c r="CX64" s="113"/>
      <c r="CY64" s="113"/>
      <c r="CZ64" s="113"/>
      <c r="DA64" s="113"/>
      <c r="DB64" s="113"/>
      <c r="DC64" s="113"/>
      <c r="DD64" s="113"/>
      <c r="DE64" s="113"/>
      <c r="DF64" s="113"/>
      <c r="DG64" s="113"/>
      <c r="DH64" s="113"/>
      <c r="DI64" s="113"/>
      <c r="DJ64" s="113"/>
      <c r="DK64" s="113"/>
      <c r="DL64" s="113"/>
      <c r="DM64" s="113"/>
      <c r="DN64" s="113"/>
      <c r="DO64" s="113"/>
      <c r="DP64" s="113"/>
      <c r="DQ64" s="113"/>
      <c r="DR64" s="113"/>
      <c r="DS64" s="113"/>
      <c r="DT64" s="113"/>
      <c r="DU64" s="113"/>
      <c r="DV64" s="113"/>
      <c r="DW64" s="113"/>
      <c r="DX64" s="113"/>
      <c r="DY64" s="113"/>
      <c r="DZ64" s="113"/>
      <c r="EA64" s="113"/>
      <c r="EB64" s="113"/>
      <c r="EC64" s="113"/>
      <c r="ED64" s="113"/>
      <c r="EE64" s="113"/>
      <c r="EF64" s="113"/>
      <c r="EG64" s="113"/>
      <c r="EH64" s="113"/>
      <c r="EI64" s="113"/>
      <c r="EJ64" s="113"/>
      <c r="EK64" s="113"/>
      <c r="EL64" s="113"/>
      <c r="EM64" s="113"/>
      <c r="EN64" s="113"/>
      <c r="EO64" s="113"/>
      <c r="EP64" s="113"/>
      <c r="EQ64" s="113"/>
      <c r="ER64" s="113"/>
      <c r="ES64" s="113"/>
      <c r="ET64" s="113"/>
      <c r="EU64" s="113"/>
      <c r="EV64" s="113"/>
      <c r="EW64" s="113"/>
      <c r="EX64" s="113"/>
      <c r="EY64" s="113"/>
      <c r="EZ64" s="113"/>
      <c r="FA64" s="113"/>
      <c r="FB64" s="113"/>
      <c r="FC64" s="113"/>
      <c r="FD64" s="113"/>
      <c r="FE64" s="113"/>
      <c r="FF64" s="113"/>
      <c r="FG64" s="113"/>
      <c r="FH64" s="113"/>
      <c r="FI64" s="113"/>
      <c r="FJ64" s="113"/>
      <c r="FK64" s="113"/>
      <c r="FL64" s="113"/>
      <c r="FM64" s="113"/>
      <c r="FN64" s="113"/>
      <c r="FO64" s="113"/>
      <c r="FP64" s="113"/>
      <c r="FQ64" s="113"/>
      <c r="FR64" s="113"/>
      <c r="FS64" s="113"/>
      <c r="FT64" s="113"/>
      <c r="FU64" s="113"/>
      <c r="FV64" s="113"/>
      <c r="FW64" s="113"/>
      <c r="FX64" s="113"/>
      <c r="FY64" s="113"/>
      <c r="FZ64" s="113"/>
      <c r="GA64" s="113"/>
      <c r="GB64" s="113"/>
      <c r="GC64" s="113"/>
      <c r="GD64" s="113"/>
      <c r="GE64" s="113"/>
      <c r="GF64" s="113"/>
      <c r="GG64" s="113"/>
      <c r="GH64" s="113"/>
      <c r="GI64" s="113"/>
      <c r="GJ64" s="113"/>
      <c r="GK64" s="113"/>
      <c r="GL64" s="113"/>
      <c r="GM64" s="113"/>
      <c r="GN64" s="113"/>
      <c r="GO64" s="113"/>
      <c r="GP64" s="113"/>
      <c r="GQ64" s="113"/>
      <c r="GR64" s="113"/>
      <c r="GS64" s="113"/>
      <c r="GT64" s="113"/>
      <c r="GU64" s="113"/>
      <c r="GV64" s="113"/>
      <c r="GW64" s="113"/>
      <c r="GX64" s="113"/>
      <c r="GY64" s="113"/>
      <c r="GZ64" s="113"/>
      <c r="HA64" s="113"/>
      <c r="HB64" s="113"/>
      <c r="HC64" s="113"/>
      <c r="HD64" s="113"/>
      <c r="HE64" s="113"/>
      <c r="HF64" s="113"/>
      <c r="HG64" s="113"/>
      <c r="HH64" s="113"/>
      <c r="HI64" s="113"/>
      <c r="HJ64" s="114"/>
      <c r="HK64" s="114"/>
      <c r="HL64" s="114"/>
      <c r="HM64" s="114"/>
      <c r="HN64" s="114"/>
      <c r="HO64" s="114"/>
      <c r="HP64" s="114"/>
      <c r="HQ64" s="114"/>
      <c r="HR64" s="114"/>
      <c r="HS64" s="114"/>
      <c r="HT64" s="114"/>
      <c r="HU64" s="114"/>
      <c r="HV64" s="114"/>
      <c r="HW64" s="114"/>
      <c r="HX64" s="114"/>
      <c r="HY64" s="114"/>
      <c r="HZ64" s="114"/>
      <c r="IA64" s="114"/>
      <c r="IB64" s="114"/>
      <c r="IC64" s="114"/>
      <c r="ID64" s="114"/>
      <c r="IE64" s="114"/>
      <c r="IF64" s="114"/>
      <c r="IG64" s="114"/>
      <c r="IH64" s="114"/>
      <c r="II64" s="114"/>
      <c r="IJ64" s="114"/>
      <c r="IK64" s="114"/>
      <c r="IL64" s="114"/>
      <c r="IM64" s="114"/>
      <c r="IN64" s="114"/>
      <c r="IO64" s="114"/>
      <c r="IP64" s="114"/>
      <c r="IQ64" s="114"/>
      <c r="IR64" s="114"/>
      <c r="IS64" s="114"/>
      <c r="IT64" s="114"/>
    </row>
    <row r="65" s="78" customFormat="1" customHeight="1" spans="1:254">
      <c r="A65" s="91"/>
      <c r="B65" s="100" t="s">
        <v>59</v>
      </c>
      <c r="C65" s="97"/>
      <c r="D65" s="91"/>
      <c r="E65" s="93"/>
      <c r="F65" s="94"/>
      <c r="G65" s="123">
        <f>SUM(G53:G64)</f>
        <v>335419.284</v>
      </c>
      <c r="H65" s="142"/>
      <c r="I65" s="104"/>
      <c r="J65" s="170">
        <f>SUM(J53:J64)</f>
        <v>231008.725</v>
      </c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  <c r="GH65" s="113"/>
      <c r="GI65" s="113"/>
      <c r="GJ65" s="113"/>
      <c r="GK65" s="113"/>
      <c r="GL65" s="113"/>
      <c r="GM65" s="113"/>
      <c r="GN65" s="113"/>
      <c r="GO65" s="113"/>
      <c r="GP65" s="113"/>
      <c r="GQ65" s="113"/>
      <c r="GR65" s="113"/>
      <c r="GS65" s="113"/>
      <c r="GT65" s="113"/>
      <c r="GU65" s="113"/>
      <c r="GV65" s="113"/>
      <c r="GW65" s="113"/>
      <c r="GX65" s="113"/>
      <c r="GY65" s="113"/>
      <c r="GZ65" s="113"/>
      <c r="HA65" s="113"/>
      <c r="HB65" s="113"/>
      <c r="HC65" s="113"/>
      <c r="HD65" s="113"/>
      <c r="HE65" s="113"/>
      <c r="HF65" s="113"/>
      <c r="HG65" s="113"/>
      <c r="HH65" s="113"/>
      <c r="HI65" s="113"/>
      <c r="HJ65" s="114"/>
      <c r="HK65" s="114"/>
      <c r="HL65" s="114"/>
      <c r="HM65" s="114"/>
      <c r="HN65" s="114"/>
      <c r="HO65" s="114"/>
      <c r="HP65" s="114"/>
      <c r="HQ65" s="114"/>
      <c r="HR65" s="114"/>
      <c r="HS65" s="114"/>
      <c r="HT65" s="114"/>
      <c r="HU65" s="114"/>
      <c r="HV65" s="114"/>
      <c r="HW65" s="114"/>
      <c r="HX65" s="114"/>
      <c r="HY65" s="114"/>
      <c r="HZ65" s="114"/>
      <c r="IA65" s="114"/>
      <c r="IB65" s="114"/>
      <c r="IC65" s="114"/>
      <c r="ID65" s="114"/>
      <c r="IE65" s="114"/>
      <c r="IF65" s="114"/>
      <c r="IG65" s="114"/>
      <c r="IH65" s="114"/>
      <c r="II65" s="114"/>
      <c r="IJ65" s="114"/>
      <c r="IK65" s="114"/>
      <c r="IL65" s="114"/>
      <c r="IM65" s="114"/>
      <c r="IN65" s="114"/>
      <c r="IO65" s="114"/>
      <c r="IP65" s="114"/>
      <c r="IQ65" s="114"/>
      <c r="IR65" s="114"/>
      <c r="IS65" s="114"/>
      <c r="IT65" s="114"/>
    </row>
    <row r="66" s="78" customFormat="1" customHeight="1" spans="1:254">
      <c r="A66" s="91"/>
      <c r="B66" s="100"/>
      <c r="C66" s="97"/>
      <c r="D66" s="91"/>
      <c r="E66" s="93"/>
      <c r="F66" s="94"/>
      <c r="G66" s="123"/>
      <c r="H66" s="142"/>
      <c r="I66" s="104"/>
      <c r="J66" s="170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  <c r="GM66" s="113"/>
      <c r="GN66" s="113"/>
      <c r="GO66" s="113"/>
      <c r="GP66" s="113"/>
      <c r="GQ66" s="113"/>
      <c r="GR66" s="113"/>
      <c r="GS66" s="113"/>
      <c r="GT66" s="113"/>
      <c r="GU66" s="113"/>
      <c r="GV66" s="113"/>
      <c r="GW66" s="113"/>
      <c r="GX66" s="113"/>
      <c r="GY66" s="113"/>
      <c r="GZ66" s="113"/>
      <c r="HA66" s="113"/>
      <c r="HB66" s="113"/>
      <c r="HC66" s="113"/>
      <c r="HD66" s="113"/>
      <c r="HE66" s="113"/>
      <c r="HF66" s="113"/>
      <c r="HG66" s="113"/>
      <c r="HH66" s="113"/>
      <c r="HI66" s="113"/>
      <c r="HJ66" s="114"/>
      <c r="HK66" s="114"/>
      <c r="HL66" s="114"/>
      <c r="HM66" s="114"/>
      <c r="HN66" s="114"/>
      <c r="HO66" s="114"/>
      <c r="HP66" s="114"/>
      <c r="HQ66" s="114"/>
      <c r="HR66" s="114"/>
      <c r="HS66" s="114"/>
      <c r="HT66" s="114"/>
      <c r="HU66" s="114"/>
      <c r="HV66" s="114"/>
      <c r="HW66" s="114"/>
      <c r="HX66" s="114"/>
      <c r="HY66" s="114"/>
      <c r="HZ66" s="114"/>
      <c r="IA66" s="114"/>
      <c r="IB66" s="114"/>
      <c r="IC66" s="114"/>
      <c r="ID66" s="114"/>
      <c r="IE66" s="114"/>
      <c r="IF66" s="114"/>
      <c r="IG66" s="114"/>
      <c r="IH66" s="114"/>
      <c r="II66" s="114"/>
      <c r="IJ66" s="114"/>
      <c r="IK66" s="114"/>
      <c r="IL66" s="114"/>
      <c r="IM66" s="114"/>
      <c r="IN66" s="114"/>
      <c r="IO66" s="114"/>
      <c r="IP66" s="114"/>
      <c r="IQ66" s="114"/>
      <c r="IR66" s="114"/>
      <c r="IS66" s="114"/>
      <c r="IT66" s="114"/>
    </row>
    <row r="67" s="78" customFormat="1" customHeight="1" spans="1:254">
      <c r="A67" s="102" t="s">
        <v>21</v>
      </c>
      <c r="B67" s="100" t="s">
        <v>108</v>
      </c>
      <c r="C67" s="101"/>
      <c r="D67" s="102"/>
      <c r="E67" s="103"/>
      <c r="F67" s="104"/>
      <c r="G67" s="123"/>
      <c r="H67" s="142"/>
      <c r="I67" s="104"/>
      <c r="J67" s="170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  <c r="GM67" s="113"/>
      <c r="GN67" s="113"/>
      <c r="GO67" s="113"/>
      <c r="GP67" s="113"/>
      <c r="GQ67" s="113"/>
      <c r="GR67" s="113"/>
      <c r="GS67" s="113"/>
      <c r="GT67" s="113"/>
      <c r="GU67" s="113"/>
      <c r="GV67" s="113"/>
      <c r="GW67" s="113"/>
      <c r="GX67" s="113"/>
      <c r="GY67" s="113"/>
      <c r="GZ67" s="113"/>
      <c r="HA67" s="113"/>
      <c r="HB67" s="113"/>
      <c r="HC67" s="113"/>
      <c r="HD67" s="113"/>
      <c r="HE67" s="113"/>
      <c r="HF67" s="113"/>
      <c r="HG67" s="113"/>
      <c r="HH67" s="113"/>
      <c r="HI67" s="113"/>
      <c r="HJ67" s="114"/>
      <c r="HK67" s="114"/>
      <c r="HL67" s="114"/>
      <c r="HM67" s="114"/>
      <c r="HN67" s="114"/>
      <c r="HO67" s="114"/>
      <c r="HP67" s="114"/>
      <c r="HQ67" s="114"/>
      <c r="HR67" s="114"/>
      <c r="HS67" s="114"/>
      <c r="HT67" s="114"/>
      <c r="HU67" s="114"/>
      <c r="HV67" s="114"/>
      <c r="HW67" s="114"/>
      <c r="HX67" s="114"/>
      <c r="HY67" s="114"/>
      <c r="HZ67" s="114"/>
      <c r="IA67" s="114"/>
      <c r="IB67" s="114"/>
      <c r="IC67" s="114"/>
      <c r="ID67" s="114"/>
      <c r="IE67" s="114"/>
      <c r="IF67" s="114"/>
      <c r="IG67" s="114"/>
      <c r="IH67" s="114"/>
      <c r="II67" s="114"/>
      <c r="IJ67" s="114"/>
      <c r="IK67" s="114"/>
      <c r="IL67" s="114"/>
      <c r="IM67" s="114"/>
      <c r="IN67" s="114"/>
      <c r="IO67" s="114"/>
      <c r="IP67" s="114"/>
      <c r="IQ67" s="114"/>
      <c r="IR67" s="114"/>
      <c r="IS67" s="114"/>
      <c r="IT67" s="114"/>
    </row>
    <row r="68" s="78" customFormat="1" customHeight="1" spans="1:254">
      <c r="A68" s="91">
        <v>1</v>
      </c>
      <c r="B68" s="97" t="s">
        <v>102</v>
      </c>
      <c r="C68" s="92" t="s">
        <v>49</v>
      </c>
      <c r="D68" s="91" t="s">
        <v>45</v>
      </c>
      <c r="E68" s="93">
        <v>72</v>
      </c>
      <c r="F68" s="94">
        <v>175</v>
      </c>
      <c r="G68" s="124">
        <f t="shared" ref="G68:G78" si="8">F68*E68</f>
        <v>12600</v>
      </c>
      <c r="H68" s="142">
        <v>72</v>
      </c>
      <c r="I68" s="104">
        <v>135</v>
      </c>
      <c r="J68" s="170">
        <f t="shared" ref="J68:J78" si="9">I68*H68</f>
        <v>9720</v>
      </c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113"/>
      <c r="CE68" s="113"/>
      <c r="CF68" s="113"/>
      <c r="CG68" s="113"/>
      <c r="CH68" s="113"/>
      <c r="CI68" s="113"/>
      <c r="CJ68" s="113"/>
      <c r="CK68" s="113"/>
      <c r="CL68" s="113"/>
      <c r="CM68" s="113"/>
      <c r="CN68" s="113"/>
      <c r="CO68" s="113"/>
      <c r="CP68" s="113"/>
      <c r="CQ68" s="113"/>
      <c r="CR68" s="113"/>
      <c r="CS68" s="113"/>
      <c r="CT68" s="113"/>
      <c r="CU68" s="113"/>
      <c r="CV68" s="113"/>
      <c r="CW68" s="113"/>
      <c r="CX68" s="113"/>
      <c r="CY68" s="113"/>
      <c r="CZ68" s="113"/>
      <c r="DA68" s="113"/>
      <c r="DB68" s="113"/>
      <c r="DC68" s="113"/>
      <c r="DD68" s="113"/>
      <c r="DE68" s="113"/>
      <c r="DF68" s="113"/>
      <c r="DG68" s="113"/>
      <c r="DH68" s="113"/>
      <c r="DI68" s="113"/>
      <c r="DJ68" s="113"/>
      <c r="DK68" s="113"/>
      <c r="DL68" s="113"/>
      <c r="DM68" s="113"/>
      <c r="DN68" s="113"/>
      <c r="DO68" s="113"/>
      <c r="DP68" s="113"/>
      <c r="DQ68" s="113"/>
      <c r="DR68" s="113"/>
      <c r="DS68" s="113"/>
      <c r="DT68" s="113"/>
      <c r="DU68" s="113"/>
      <c r="DV68" s="113"/>
      <c r="DW68" s="113"/>
      <c r="DX68" s="113"/>
      <c r="DY68" s="113"/>
      <c r="DZ68" s="113"/>
      <c r="EA68" s="113"/>
      <c r="EB68" s="113"/>
      <c r="EC68" s="113"/>
      <c r="ED68" s="113"/>
      <c r="EE68" s="113"/>
      <c r="EF68" s="113"/>
      <c r="EG68" s="113"/>
      <c r="EH68" s="113"/>
      <c r="EI68" s="113"/>
      <c r="EJ68" s="113"/>
      <c r="EK68" s="113"/>
      <c r="EL68" s="113"/>
      <c r="EM68" s="113"/>
      <c r="EN68" s="113"/>
      <c r="EO68" s="113"/>
      <c r="EP68" s="113"/>
      <c r="EQ68" s="113"/>
      <c r="ER68" s="113"/>
      <c r="ES68" s="113"/>
      <c r="ET68" s="113"/>
      <c r="EU68" s="113"/>
      <c r="EV68" s="113"/>
      <c r="EW68" s="113"/>
      <c r="EX68" s="113"/>
      <c r="EY68" s="113"/>
      <c r="EZ68" s="113"/>
      <c r="FA68" s="113"/>
      <c r="FB68" s="113"/>
      <c r="FC68" s="113"/>
      <c r="FD68" s="113"/>
      <c r="FE68" s="113"/>
      <c r="FF68" s="113"/>
      <c r="FG68" s="113"/>
      <c r="FH68" s="113"/>
      <c r="FI68" s="113"/>
      <c r="FJ68" s="113"/>
      <c r="FK68" s="113"/>
      <c r="FL68" s="113"/>
      <c r="FM68" s="113"/>
      <c r="FN68" s="113"/>
      <c r="FO68" s="113"/>
      <c r="FP68" s="113"/>
      <c r="FQ68" s="113"/>
      <c r="FR68" s="113"/>
      <c r="FS68" s="113"/>
      <c r="FT68" s="113"/>
      <c r="FU68" s="113"/>
      <c r="FV68" s="113"/>
      <c r="FW68" s="113"/>
      <c r="FX68" s="113"/>
      <c r="FY68" s="113"/>
      <c r="FZ68" s="113"/>
      <c r="GA68" s="113"/>
      <c r="GB68" s="113"/>
      <c r="GC68" s="113"/>
      <c r="GD68" s="113"/>
      <c r="GE68" s="113"/>
      <c r="GF68" s="113"/>
      <c r="GG68" s="113"/>
      <c r="GH68" s="113"/>
      <c r="GI68" s="113"/>
      <c r="GJ68" s="113"/>
      <c r="GK68" s="113"/>
      <c r="GL68" s="113"/>
      <c r="GM68" s="113"/>
      <c r="GN68" s="113"/>
      <c r="GO68" s="113"/>
      <c r="GP68" s="113"/>
      <c r="GQ68" s="113"/>
      <c r="GR68" s="113"/>
      <c r="GS68" s="113"/>
      <c r="GT68" s="113"/>
      <c r="GU68" s="113"/>
      <c r="GV68" s="113"/>
      <c r="GW68" s="113"/>
      <c r="GX68" s="113"/>
      <c r="GY68" s="113"/>
      <c r="GZ68" s="113"/>
      <c r="HA68" s="113"/>
      <c r="HB68" s="113"/>
      <c r="HC68" s="113"/>
      <c r="HD68" s="113"/>
      <c r="HE68" s="113"/>
      <c r="HF68" s="113"/>
      <c r="HG68" s="113"/>
      <c r="HH68" s="113"/>
      <c r="HI68" s="113"/>
      <c r="HJ68" s="114"/>
      <c r="HK68" s="114"/>
      <c r="HL68" s="114"/>
      <c r="HM68" s="114"/>
      <c r="HN68" s="114"/>
      <c r="HO68" s="114"/>
      <c r="HP68" s="114"/>
      <c r="HQ68" s="114"/>
      <c r="HR68" s="114"/>
      <c r="HS68" s="114"/>
      <c r="HT68" s="114"/>
      <c r="HU68" s="114"/>
      <c r="HV68" s="114"/>
      <c r="HW68" s="114"/>
      <c r="HX68" s="114"/>
      <c r="HY68" s="114"/>
      <c r="HZ68" s="114"/>
      <c r="IA68" s="114"/>
      <c r="IB68" s="114"/>
      <c r="IC68" s="114"/>
      <c r="ID68" s="114"/>
      <c r="IE68" s="114"/>
      <c r="IF68" s="114"/>
      <c r="IG68" s="114"/>
      <c r="IH68" s="114"/>
      <c r="II68" s="114"/>
      <c r="IJ68" s="114"/>
      <c r="IK68" s="114"/>
      <c r="IL68" s="114"/>
      <c r="IM68" s="114"/>
      <c r="IN68" s="114"/>
      <c r="IO68" s="114"/>
      <c r="IP68" s="114"/>
      <c r="IQ68" s="114"/>
      <c r="IR68" s="114"/>
      <c r="IS68" s="114"/>
      <c r="IT68" s="114"/>
    </row>
    <row r="69" s="78" customFormat="1" customHeight="1" spans="1:254">
      <c r="A69" s="91">
        <v>2</v>
      </c>
      <c r="B69" s="97" t="s">
        <v>82</v>
      </c>
      <c r="C69" s="92" t="s">
        <v>66</v>
      </c>
      <c r="D69" s="91" t="s">
        <v>42</v>
      </c>
      <c r="E69" s="93">
        <f>42.05+6.68*2+3.27*2-E70</f>
        <v>55.1</v>
      </c>
      <c r="F69" s="94">
        <v>45</v>
      </c>
      <c r="G69" s="124">
        <f t="shared" si="8"/>
        <v>2479.5</v>
      </c>
      <c r="H69" s="142">
        <f>42.05+6.68*2+3.27*2-H70</f>
        <v>55.1</v>
      </c>
      <c r="I69" s="104">
        <v>35</v>
      </c>
      <c r="J69" s="170">
        <f t="shared" si="9"/>
        <v>1928.5</v>
      </c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3"/>
      <c r="CI69" s="113"/>
      <c r="CJ69" s="113"/>
      <c r="CK69" s="113"/>
      <c r="CL69" s="113"/>
      <c r="CM69" s="113"/>
      <c r="CN69" s="113"/>
      <c r="CO69" s="113"/>
      <c r="CP69" s="113"/>
      <c r="CQ69" s="113"/>
      <c r="CR69" s="113"/>
      <c r="CS69" s="113"/>
      <c r="CT69" s="113"/>
      <c r="CU69" s="113"/>
      <c r="CV69" s="113"/>
      <c r="CW69" s="113"/>
      <c r="CX69" s="113"/>
      <c r="CY69" s="113"/>
      <c r="CZ69" s="113"/>
      <c r="DA69" s="113"/>
      <c r="DB69" s="113"/>
      <c r="DC69" s="113"/>
      <c r="DD69" s="113"/>
      <c r="DE69" s="113"/>
      <c r="DF69" s="113"/>
      <c r="DG69" s="113"/>
      <c r="DH69" s="113"/>
      <c r="DI69" s="113"/>
      <c r="DJ69" s="113"/>
      <c r="DK69" s="113"/>
      <c r="DL69" s="113"/>
      <c r="DM69" s="113"/>
      <c r="DN69" s="113"/>
      <c r="DO69" s="113"/>
      <c r="DP69" s="113"/>
      <c r="DQ69" s="113"/>
      <c r="DR69" s="113"/>
      <c r="DS69" s="113"/>
      <c r="DT69" s="113"/>
      <c r="DU69" s="113"/>
      <c r="DV69" s="113"/>
      <c r="DW69" s="113"/>
      <c r="DX69" s="113"/>
      <c r="DY69" s="113"/>
      <c r="DZ69" s="113"/>
      <c r="EA69" s="113"/>
      <c r="EB69" s="113"/>
      <c r="EC69" s="113"/>
      <c r="ED69" s="113"/>
      <c r="EE69" s="113"/>
      <c r="EF69" s="113"/>
      <c r="EG69" s="113"/>
      <c r="EH69" s="113"/>
      <c r="EI69" s="113"/>
      <c r="EJ69" s="113"/>
      <c r="EK69" s="113"/>
      <c r="EL69" s="113"/>
      <c r="EM69" s="113"/>
      <c r="EN69" s="113"/>
      <c r="EO69" s="113"/>
      <c r="EP69" s="113"/>
      <c r="EQ69" s="113"/>
      <c r="ER69" s="113"/>
      <c r="ES69" s="113"/>
      <c r="ET69" s="113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4"/>
      <c r="HK69" s="114"/>
      <c r="HL69" s="114"/>
      <c r="HM69" s="114"/>
      <c r="HN69" s="114"/>
      <c r="HO69" s="114"/>
      <c r="HP69" s="114"/>
      <c r="HQ69" s="114"/>
      <c r="HR69" s="114"/>
      <c r="HS69" s="114"/>
      <c r="HT69" s="114"/>
      <c r="HU69" s="114"/>
      <c r="HV69" s="114"/>
      <c r="HW69" s="114"/>
      <c r="HX69" s="114"/>
      <c r="HY69" s="114"/>
      <c r="HZ69" s="114"/>
      <c r="IA69" s="114"/>
      <c r="IB69" s="114"/>
      <c r="IC69" s="114"/>
      <c r="ID69" s="114"/>
      <c r="IE69" s="114"/>
      <c r="IF69" s="114"/>
      <c r="IG69" s="114"/>
      <c r="IH69" s="114"/>
      <c r="II69" s="114"/>
      <c r="IJ69" s="114"/>
      <c r="IK69" s="114"/>
      <c r="IL69" s="114"/>
      <c r="IM69" s="114"/>
      <c r="IN69" s="114"/>
      <c r="IO69" s="114"/>
      <c r="IP69" s="114"/>
      <c r="IQ69" s="114"/>
      <c r="IR69" s="114"/>
      <c r="IS69" s="114"/>
      <c r="IT69" s="114"/>
    </row>
    <row r="70" s="78" customFormat="1" customHeight="1" spans="1:254">
      <c r="A70" s="91">
        <v>3</v>
      </c>
      <c r="B70" s="97" t="s">
        <v>83</v>
      </c>
      <c r="C70" s="92" t="s">
        <v>41</v>
      </c>
      <c r="D70" s="91" t="s">
        <v>42</v>
      </c>
      <c r="E70" s="93">
        <f>0.9*2+1.45+1.8*2</f>
        <v>6.85</v>
      </c>
      <c r="F70" s="94">
        <v>178</v>
      </c>
      <c r="G70" s="124">
        <f t="shared" si="8"/>
        <v>1219.3</v>
      </c>
      <c r="H70" s="142">
        <f>0.9*2+1.45+1.8*2</f>
        <v>6.85</v>
      </c>
      <c r="I70" s="104">
        <v>168</v>
      </c>
      <c r="J70" s="170">
        <f t="shared" si="9"/>
        <v>1150.8</v>
      </c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113"/>
      <c r="ES70" s="113"/>
      <c r="ET70" s="113"/>
      <c r="EU70" s="113"/>
      <c r="EV70" s="113"/>
      <c r="EW70" s="113"/>
      <c r="EX70" s="113"/>
      <c r="EY70" s="113"/>
      <c r="EZ70" s="113"/>
      <c r="FA70" s="113"/>
      <c r="FB70" s="113"/>
      <c r="FC70" s="113"/>
      <c r="FD70" s="113"/>
      <c r="FE70" s="113"/>
      <c r="FF70" s="113"/>
      <c r="FG70" s="113"/>
      <c r="FH70" s="113"/>
      <c r="FI70" s="113"/>
      <c r="FJ70" s="113"/>
      <c r="FK70" s="113"/>
      <c r="FL70" s="113"/>
      <c r="FM70" s="113"/>
      <c r="FN70" s="113"/>
      <c r="FO70" s="113"/>
      <c r="FP70" s="113"/>
      <c r="FQ70" s="113"/>
      <c r="FR70" s="113"/>
      <c r="FS70" s="113"/>
      <c r="FT70" s="113"/>
      <c r="FU70" s="113"/>
      <c r="FV70" s="113"/>
      <c r="FW70" s="113"/>
      <c r="FX70" s="113"/>
      <c r="FY70" s="113"/>
      <c r="FZ70" s="113"/>
      <c r="GA70" s="113"/>
      <c r="GB70" s="113"/>
      <c r="GC70" s="113"/>
      <c r="GD70" s="113"/>
      <c r="GE70" s="113"/>
      <c r="GF70" s="113"/>
      <c r="GG70" s="113"/>
      <c r="GH70" s="113"/>
      <c r="GI70" s="113"/>
      <c r="GJ70" s="113"/>
      <c r="GK70" s="113"/>
      <c r="GL70" s="113"/>
      <c r="GM70" s="113"/>
      <c r="GN70" s="113"/>
      <c r="GO70" s="113"/>
      <c r="GP70" s="113"/>
      <c r="GQ70" s="113"/>
      <c r="GR70" s="113"/>
      <c r="GS70" s="113"/>
      <c r="GT70" s="113"/>
      <c r="GU70" s="113"/>
      <c r="GV70" s="113"/>
      <c r="GW70" s="113"/>
      <c r="GX70" s="113"/>
      <c r="GY70" s="113"/>
      <c r="GZ70" s="113"/>
      <c r="HA70" s="113"/>
      <c r="HB70" s="113"/>
      <c r="HC70" s="113"/>
      <c r="HD70" s="113"/>
      <c r="HE70" s="113"/>
      <c r="HF70" s="113"/>
      <c r="HG70" s="113"/>
      <c r="HH70" s="113"/>
      <c r="HI70" s="113"/>
      <c r="HJ70" s="114"/>
      <c r="HK70" s="114"/>
      <c r="HL70" s="114"/>
      <c r="HM70" s="114"/>
      <c r="HN70" s="114"/>
      <c r="HO70" s="114"/>
      <c r="HP70" s="114"/>
      <c r="HQ70" s="114"/>
      <c r="HR70" s="114"/>
      <c r="HS70" s="114"/>
      <c r="HT70" s="114"/>
      <c r="HU70" s="114"/>
      <c r="HV70" s="114"/>
      <c r="HW70" s="114"/>
      <c r="HX70" s="114"/>
      <c r="HY70" s="114"/>
      <c r="HZ70" s="114"/>
      <c r="IA70" s="114"/>
      <c r="IB70" s="114"/>
      <c r="IC70" s="114"/>
      <c r="ID70" s="114"/>
      <c r="IE70" s="114"/>
      <c r="IF70" s="114"/>
      <c r="IG70" s="114"/>
      <c r="IH70" s="114"/>
      <c r="II70" s="114"/>
      <c r="IJ70" s="114"/>
      <c r="IK70" s="114"/>
      <c r="IL70" s="114"/>
      <c r="IM70" s="114"/>
      <c r="IN70" s="114"/>
      <c r="IO70" s="114"/>
      <c r="IP70" s="114"/>
      <c r="IQ70" s="114"/>
      <c r="IR70" s="114"/>
      <c r="IS70" s="114"/>
      <c r="IT70" s="114"/>
    </row>
    <row r="71" s="78" customFormat="1" customHeight="1" spans="1:254">
      <c r="A71" s="91">
        <v>4</v>
      </c>
      <c r="B71" s="97" t="s">
        <v>43</v>
      </c>
      <c r="C71" s="92" t="s">
        <v>44</v>
      </c>
      <c r="D71" s="91" t="s">
        <v>45</v>
      </c>
      <c r="E71" s="93">
        <f>E68</f>
        <v>72</v>
      </c>
      <c r="F71" s="94">
        <v>68</v>
      </c>
      <c r="G71" s="124">
        <f t="shared" si="8"/>
        <v>4896</v>
      </c>
      <c r="H71" s="142">
        <f>H68</f>
        <v>72</v>
      </c>
      <c r="I71" s="104">
        <v>65</v>
      </c>
      <c r="J71" s="170">
        <f t="shared" si="9"/>
        <v>4680</v>
      </c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  <c r="GH71" s="113"/>
      <c r="GI71" s="113"/>
      <c r="GJ71" s="113"/>
      <c r="GK71" s="113"/>
      <c r="GL71" s="113"/>
      <c r="GM71" s="113"/>
      <c r="GN71" s="113"/>
      <c r="GO71" s="113"/>
      <c r="GP71" s="113"/>
      <c r="GQ71" s="113"/>
      <c r="GR71" s="113"/>
      <c r="GS71" s="113"/>
      <c r="GT71" s="113"/>
      <c r="GU71" s="113"/>
      <c r="GV71" s="113"/>
      <c r="GW71" s="113"/>
      <c r="GX71" s="113"/>
      <c r="GY71" s="113"/>
      <c r="GZ71" s="113"/>
      <c r="HA71" s="113"/>
      <c r="HB71" s="113"/>
      <c r="HC71" s="113"/>
      <c r="HD71" s="113"/>
      <c r="HE71" s="113"/>
      <c r="HF71" s="113"/>
      <c r="HG71" s="113"/>
      <c r="HH71" s="113"/>
      <c r="HI71" s="113"/>
      <c r="HJ71" s="114"/>
      <c r="HK71" s="114"/>
      <c r="HL71" s="114"/>
      <c r="HM71" s="114"/>
      <c r="HN71" s="114"/>
      <c r="HO71" s="114"/>
      <c r="HP71" s="114"/>
      <c r="HQ71" s="114"/>
      <c r="HR71" s="114"/>
      <c r="HS71" s="114"/>
      <c r="HT71" s="114"/>
      <c r="HU71" s="114"/>
      <c r="HV71" s="114"/>
      <c r="HW71" s="114"/>
      <c r="HX71" s="114"/>
      <c r="HY71" s="114"/>
      <c r="HZ71" s="114"/>
      <c r="IA71" s="114"/>
      <c r="IB71" s="114"/>
      <c r="IC71" s="114"/>
      <c r="ID71" s="114"/>
      <c r="IE71" s="114"/>
      <c r="IF71" s="114"/>
      <c r="IG71" s="114"/>
      <c r="IH71" s="114"/>
      <c r="II71" s="114"/>
      <c r="IJ71" s="114"/>
      <c r="IK71" s="114"/>
      <c r="IL71" s="114"/>
      <c r="IM71" s="114"/>
      <c r="IN71" s="114"/>
      <c r="IO71" s="114"/>
      <c r="IP71" s="114"/>
      <c r="IQ71" s="114"/>
      <c r="IR71" s="114"/>
      <c r="IS71" s="114"/>
      <c r="IT71" s="114"/>
    </row>
    <row r="72" s="78" customFormat="1" customHeight="1" spans="1:254">
      <c r="A72" s="91">
        <v>5</v>
      </c>
      <c r="B72" s="97" t="s">
        <v>109</v>
      </c>
      <c r="C72" s="92" t="s">
        <v>49</v>
      </c>
      <c r="D72" s="91" t="s">
        <v>45</v>
      </c>
      <c r="E72" s="93">
        <f>(42.05+6.68*2+3.27*2)*3-(1*2+1.45+1.8*2+0.8)*2.1-3.06*1.56*3</f>
        <v>155.0442</v>
      </c>
      <c r="F72" s="94">
        <v>45</v>
      </c>
      <c r="G72" s="124">
        <f t="shared" si="8"/>
        <v>6976.989</v>
      </c>
      <c r="H72" s="142">
        <f>(42.05+6.68*2+3.27*2)*3-(1*2+1.45+1.8*2+0.8)*2.1-3.06*1.56*3</f>
        <v>155.0442</v>
      </c>
      <c r="I72" s="104">
        <v>28</v>
      </c>
      <c r="J72" s="170">
        <f t="shared" si="9"/>
        <v>4341.2376</v>
      </c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  <c r="GH72" s="113"/>
      <c r="GI72" s="113"/>
      <c r="GJ72" s="113"/>
      <c r="GK72" s="113"/>
      <c r="GL72" s="113"/>
      <c r="GM72" s="113"/>
      <c r="GN72" s="113"/>
      <c r="GO72" s="113"/>
      <c r="GP72" s="113"/>
      <c r="GQ72" s="113"/>
      <c r="GR72" s="113"/>
      <c r="GS72" s="113"/>
      <c r="GT72" s="113"/>
      <c r="GU72" s="113"/>
      <c r="GV72" s="113"/>
      <c r="GW72" s="113"/>
      <c r="GX72" s="113"/>
      <c r="GY72" s="113"/>
      <c r="GZ72" s="113"/>
      <c r="HA72" s="113"/>
      <c r="HB72" s="113"/>
      <c r="HC72" s="113"/>
      <c r="HD72" s="113"/>
      <c r="HE72" s="113"/>
      <c r="HF72" s="113"/>
      <c r="HG72" s="113"/>
      <c r="HH72" s="113"/>
      <c r="HI72" s="113"/>
      <c r="HJ72" s="114"/>
      <c r="HK72" s="114"/>
      <c r="HL72" s="114"/>
      <c r="HM72" s="114"/>
      <c r="HN72" s="114"/>
      <c r="HO72" s="114"/>
      <c r="HP72" s="114"/>
      <c r="HQ72" s="114"/>
      <c r="HR72" s="114"/>
      <c r="HS72" s="114"/>
      <c r="HT72" s="114"/>
      <c r="HU72" s="114"/>
      <c r="HV72" s="114"/>
      <c r="HW72" s="114"/>
      <c r="HX72" s="114"/>
      <c r="HY72" s="114"/>
      <c r="HZ72" s="114"/>
      <c r="IA72" s="114"/>
      <c r="IB72" s="114"/>
      <c r="IC72" s="114"/>
      <c r="ID72" s="114"/>
      <c r="IE72" s="114"/>
      <c r="IF72" s="114"/>
      <c r="IG72" s="114"/>
      <c r="IH72" s="114"/>
      <c r="II72" s="114"/>
      <c r="IJ72" s="114"/>
      <c r="IK72" s="114"/>
      <c r="IL72" s="114"/>
      <c r="IM72" s="114"/>
      <c r="IN72" s="114"/>
      <c r="IO72" s="114"/>
      <c r="IP72" s="114"/>
      <c r="IQ72" s="114"/>
      <c r="IR72" s="114"/>
      <c r="IS72" s="114"/>
      <c r="IT72" s="114"/>
    </row>
    <row r="73" s="78" customFormat="1" customHeight="1" spans="1:254">
      <c r="A73" s="91">
        <v>6</v>
      </c>
      <c r="B73" s="97" t="s">
        <v>51</v>
      </c>
      <c r="C73" s="92" t="s">
        <v>52</v>
      </c>
      <c r="D73" s="91" t="s">
        <v>53</v>
      </c>
      <c r="E73" s="93">
        <v>1</v>
      </c>
      <c r="F73" s="94">
        <v>1700</v>
      </c>
      <c r="G73" s="124">
        <f t="shared" si="8"/>
        <v>1700</v>
      </c>
      <c r="H73" s="142">
        <v>1</v>
      </c>
      <c r="I73" s="104">
        <v>1600</v>
      </c>
      <c r="J73" s="170">
        <f t="shared" si="9"/>
        <v>1600</v>
      </c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  <c r="GH73" s="113"/>
      <c r="GI73" s="113"/>
      <c r="GJ73" s="113"/>
      <c r="GK73" s="113"/>
      <c r="GL73" s="113"/>
      <c r="GM73" s="113"/>
      <c r="GN73" s="113"/>
      <c r="GO73" s="113"/>
      <c r="GP73" s="113"/>
      <c r="GQ73" s="113"/>
      <c r="GR73" s="113"/>
      <c r="GS73" s="113"/>
      <c r="GT73" s="113"/>
      <c r="GU73" s="113"/>
      <c r="GV73" s="113"/>
      <c r="GW73" s="113"/>
      <c r="GX73" s="113"/>
      <c r="GY73" s="113"/>
      <c r="GZ73" s="113"/>
      <c r="HA73" s="113"/>
      <c r="HB73" s="113"/>
      <c r="HC73" s="113"/>
      <c r="HD73" s="113"/>
      <c r="HE73" s="113"/>
      <c r="HF73" s="113"/>
      <c r="HG73" s="113"/>
      <c r="HH73" s="113"/>
      <c r="HI73" s="113"/>
      <c r="HJ73" s="114"/>
      <c r="HK73" s="114"/>
      <c r="HL73" s="114"/>
      <c r="HM73" s="114"/>
      <c r="HN73" s="114"/>
      <c r="HO73" s="114"/>
      <c r="HP73" s="114"/>
      <c r="HQ73" s="114"/>
      <c r="HR73" s="114"/>
      <c r="HS73" s="114"/>
      <c r="HT73" s="114"/>
      <c r="HU73" s="114"/>
      <c r="HV73" s="114"/>
      <c r="HW73" s="114"/>
      <c r="HX73" s="114"/>
      <c r="HY73" s="114"/>
      <c r="HZ73" s="114"/>
      <c r="IA73" s="114"/>
      <c r="IB73" s="114"/>
      <c r="IC73" s="114"/>
      <c r="ID73" s="114"/>
      <c r="IE73" s="114"/>
      <c r="IF73" s="114"/>
      <c r="IG73" s="114"/>
      <c r="IH73" s="114"/>
      <c r="II73" s="114"/>
      <c r="IJ73" s="114"/>
      <c r="IK73" s="114"/>
      <c r="IL73" s="114"/>
      <c r="IM73" s="114"/>
      <c r="IN73" s="114"/>
      <c r="IO73" s="114"/>
      <c r="IP73" s="114"/>
      <c r="IQ73" s="114"/>
      <c r="IR73" s="114"/>
      <c r="IS73" s="114"/>
      <c r="IT73" s="114"/>
    </row>
    <row r="74" s="78" customFormat="1" customHeight="1" spans="1:254">
      <c r="A74" s="91">
        <v>7</v>
      </c>
      <c r="B74" s="97" t="s">
        <v>110</v>
      </c>
      <c r="C74" s="92" t="s">
        <v>52</v>
      </c>
      <c r="D74" s="91" t="s">
        <v>53</v>
      </c>
      <c r="E74" s="93">
        <v>3</v>
      </c>
      <c r="F74" s="94">
        <v>3400</v>
      </c>
      <c r="G74" s="124">
        <f t="shared" si="8"/>
        <v>10200</v>
      </c>
      <c r="H74" s="142">
        <v>1</v>
      </c>
      <c r="I74" s="104">
        <v>3200</v>
      </c>
      <c r="J74" s="170">
        <f t="shared" si="9"/>
        <v>3200</v>
      </c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3"/>
      <c r="CI74" s="113"/>
      <c r="CJ74" s="113"/>
      <c r="CK74" s="113"/>
      <c r="CL74" s="113"/>
      <c r="CM74" s="113"/>
      <c r="CN74" s="113"/>
      <c r="CO74" s="113"/>
      <c r="CP74" s="113"/>
      <c r="CQ74" s="113"/>
      <c r="CR74" s="113"/>
      <c r="CS74" s="113"/>
      <c r="CT74" s="113"/>
      <c r="CU74" s="113"/>
      <c r="CV74" s="113"/>
      <c r="CW74" s="113"/>
      <c r="CX74" s="113"/>
      <c r="CY74" s="113"/>
      <c r="CZ74" s="113"/>
      <c r="DA74" s="113"/>
      <c r="DB74" s="113"/>
      <c r="DC74" s="113"/>
      <c r="DD74" s="113"/>
      <c r="DE74" s="113"/>
      <c r="DF74" s="113"/>
      <c r="DG74" s="113"/>
      <c r="DH74" s="113"/>
      <c r="DI74" s="113"/>
      <c r="DJ74" s="113"/>
      <c r="DK74" s="113"/>
      <c r="DL74" s="113"/>
      <c r="DM74" s="113"/>
      <c r="DN74" s="113"/>
      <c r="DO74" s="113"/>
      <c r="DP74" s="113"/>
      <c r="DQ74" s="113"/>
      <c r="DR74" s="113"/>
      <c r="DS74" s="113"/>
      <c r="DT74" s="113"/>
      <c r="DU74" s="113"/>
      <c r="DV74" s="113"/>
      <c r="DW74" s="113"/>
      <c r="DX74" s="113"/>
      <c r="DY74" s="113"/>
      <c r="DZ74" s="113"/>
      <c r="EA74" s="113"/>
      <c r="EB74" s="113"/>
      <c r="EC74" s="113"/>
      <c r="ED74" s="113"/>
      <c r="EE74" s="113"/>
      <c r="EF74" s="113"/>
      <c r="EG74" s="113"/>
      <c r="EH74" s="113"/>
      <c r="EI74" s="113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  <c r="GH74" s="113"/>
      <c r="GI74" s="113"/>
      <c r="GJ74" s="113"/>
      <c r="GK74" s="113"/>
      <c r="GL74" s="113"/>
      <c r="GM74" s="113"/>
      <c r="GN74" s="113"/>
      <c r="GO74" s="113"/>
      <c r="GP74" s="113"/>
      <c r="GQ74" s="113"/>
      <c r="GR74" s="113"/>
      <c r="GS74" s="113"/>
      <c r="GT74" s="113"/>
      <c r="GU74" s="113"/>
      <c r="GV74" s="113"/>
      <c r="GW74" s="113"/>
      <c r="GX74" s="113"/>
      <c r="GY74" s="113"/>
      <c r="GZ74" s="113"/>
      <c r="HA74" s="113"/>
      <c r="HB74" s="113"/>
      <c r="HC74" s="113"/>
      <c r="HD74" s="113"/>
      <c r="HE74" s="113"/>
      <c r="HF74" s="113"/>
      <c r="HG74" s="113"/>
      <c r="HH74" s="113"/>
      <c r="HI74" s="113"/>
      <c r="HJ74" s="114"/>
      <c r="HK74" s="114"/>
      <c r="HL74" s="114"/>
      <c r="HM74" s="114"/>
      <c r="HN74" s="114"/>
      <c r="HO74" s="114"/>
      <c r="HP74" s="114"/>
      <c r="HQ74" s="114"/>
      <c r="HR74" s="114"/>
      <c r="HS74" s="114"/>
      <c r="HT74" s="114"/>
      <c r="HU74" s="114"/>
      <c r="HV74" s="114"/>
      <c r="HW74" s="114"/>
      <c r="HX74" s="114"/>
      <c r="HY74" s="114"/>
      <c r="HZ74" s="114"/>
      <c r="IA74" s="114"/>
      <c r="IB74" s="114"/>
      <c r="IC74" s="114"/>
      <c r="ID74" s="114"/>
      <c r="IE74" s="114"/>
      <c r="IF74" s="114"/>
      <c r="IG74" s="114"/>
      <c r="IH74" s="114"/>
      <c r="II74" s="114"/>
      <c r="IJ74" s="114"/>
      <c r="IK74" s="114"/>
      <c r="IL74" s="114"/>
      <c r="IM74" s="114"/>
      <c r="IN74" s="114"/>
      <c r="IO74" s="114"/>
      <c r="IP74" s="114"/>
      <c r="IQ74" s="114"/>
      <c r="IR74" s="114"/>
      <c r="IS74" s="114"/>
      <c r="IT74" s="114"/>
    </row>
    <row r="75" s="78" customFormat="1" customHeight="1" spans="1:254">
      <c r="A75" s="91">
        <v>8</v>
      </c>
      <c r="B75" s="97" t="s">
        <v>111</v>
      </c>
      <c r="C75" s="92" t="s">
        <v>112</v>
      </c>
      <c r="D75" s="91" t="s">
        <v>45</v>
      </c>
      <c r="E75" s="93">
        <v>6.8</v>
      </c>
      <c r="F75" s="94">
        <v>850</v>
      </c>
      <c r="G75" s="124">
        <f t="shared" si="8"/>
        <v>5780</v>
      </c>
      <c r="H75" s="142">
        <v>6.8</v>
      </c>
      <c r="I75" s="104">
        <v>800</v>
      </c>
      <c r="J75" s="170">
        <f t="shared" si="9"/>
        <v>5440</v>
      </c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113"/>
      <c r="CE75" s="113"/>
      <c r="CF75" s="113"/>
      <c r="CG75" s="113"/>
      <c r="CH75" s="113"/>
      <c r="CI75" s="113"/>
      <c r="CJ75" s="113"/>
      <c r="CK75" s="113"/>
      <c r="CL75" s="113"/>
      <c r="CM75" s="113"/>
      <c r="CN75" s="113"/>
      <c r="CO75" s="113"/>
      <c r="CP75" s="113"/>
      <c r="CQ75" s="113"/>
      <c r="CR75" s="113"/>
      <c r="CS75" s="113"/>
      <c r="CT75" s="113"/>
      <c r="CU75" s="113"/>
      <c r="CV75" s="113"/>
      <c r="CW75" s="113"/>
      <c r="CX75" s="113"/>
      <c r="CY75" s="113"/>
      <c r="CZ75" s="113"/>
      <c r="DA75" s="113"/>
      <c r="DB75" s="113"/>
      <c r="DC75" s="113"/>
      <c r="DD75" s="113"/>
      <c r="DE75" s="113"/>
      <c r="DF75" s="113"/>
      <c r="DG75" s="113"/>
      <c r="DH75" s="113"/>
      <c r="DI75" s="113"/>
      <c r="DJ75" s="113"/>
      <c r="DK75" s="113"/>
      <c r="DL75" s="113"/>
      <c r="DM75" s="113"/>
      <c r="DN75" s="113"/>
      <c r="DO75" s="113"/>
      <c r="DP75" s="113"/>
      <c r="DQ75" s="113"/>
      <c r="DR75" s="113"/>
      <c r="DS75" s="113"/>
      <c r="DT75" s="113"/>
      <c r="DU75" s="113"/>
      <c r="DV75" s="113"/>
      <c r="DW75" s="113"/>
      <c r="DX75" s="113"/>
      <c r="DY75" s="113"/>
      <c r="DZ75" s="113"/>
      <c r="EA75" s="113"/>
      <c r="EB75" s="113"/>
      <c r="EC75" s="113"/>
      <c r="ED75" s="113"/>
      <c r="EE75" s="113"/>
      <c r="EF75" s="113"/>
      <c r="EG75" s="113"/>
      <c r="EH75" s="113"/>
      <c r="EI75" s="113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  <c r="GH75" s="113"/>
      <c r="GI75" s="113"/>
      <c r="GJ75" s="113"/>
      <c r="GK75" s="113"/>
      <c r="GL75" s="113"/>
      <c r="GM75" s="113"/>
      <c r="GN75" s="113"/>
      <c r="GO75" s="113"/>
      <c r="GP75" s="113"/>
      <c r="GQ75" s="113"/>
      <c r="GR75" s="113"/>
      <c r="GS75" s="113"/>
      <c r="GT75" s="113"/>
      <c r="GU75" s="113"/>
      <c r="GV75" s="113"/>
      <c r="GW75" s="113"/>
      <c r="GX75" s="113"/>
      <c r="GY75" s="113"/>
      <c r="GZ75" s="113"/>
      <c r="HA75" s="113"/>
      <c r="HB75" s="113"/>
      <c r="HC75" s="113"/>
      <c r="HD75" s="113"/>
      <c r="HE75" s="113"/>
      <c r="HF75" s="113"/>
      <c r="HG75" s="113"/>
      <c r="HH75" s="113"/>
      <c r="HI75" s="113"/>
      <c r="HJ75" s="114"/>
      <c r="HK75" s="114"/>
      <c r="HL75" s="114"/>
      <c r="HM75" s="114"/>
      <c r="HN75" s="114"/>
      <c r="HO75" s="114"/>
      <c r="HP75" s="114"/>
      <c r="HQ75" s="114"/>
      <c r="HR75" s="114"/>
      <c r="HS75" s="114"/>
      <c r="HT75" s="114"/>
      <c r="HU75" s="114"/>
      <c r="HV75" s="114"/>
      <c r="HW75" s="114"/>
      <c r="HX75" s="114"/>
      <c r="HY75" s="114"/>
      <c r="HZ75" s="114"/>
      <c r="IA75" s="114"/>
      <c r="IB75" s="114"/>
      <c r="IC75" s="114"/>
      <c r="ID75" s="114"/>
      <c r="IE75" s="114"/>
      <c r="IF75" s="114"/>
      <c r="IG75" s="114"/>
      <c r="IH75" s="114"/>
      <c r="II75" s="114"/>
      <c r="IJ75" s="114"/>
      <c r="IK75" s="114"/>
      <c r="IL75" s="114"/>
      <c r="IM75" s="114"/>
      <c r="IN75" s="114"/>
      <c r="IO75" s="114"/>
      <c r="IP75" s="114"/>
      <c r="IQ75" s="114"/>
      <c r="IR75" s="114"/>
      <c r="IS75" s="114"/>
      <c r="IT75" s="114"/>
    </row>
    <row r="76" s="78" customFormat="1" customHeight="1" spans="1:254">
      <c r="A76" s="91">
        <v>9</v>
      </c>
      <c r="B76" s="97" t="s">
        <v>113</v>
      </c>
      <c r="C76" s="92" t="s">
        <v>77</v>
      </c>
      <c r="D76" s="91" t="s">
        <v>45</v>
      </c>
      <c r="E76" s="93">
        <f>(6.68*2+7.05)*3.18-1*2.1-0.9*2.1</f>
        <v>60.9138</v>
      </c>
      <c r="F76" s="94">
        <v>230</v>
      </c>
      <c r="G76" s="124">
        <f t="shared" si="8"/>
        <v>14010.174</v>
      </c>
      <c r="H76" s="142">
        <f>(6.68*2+7.05)*3.18-1*2.1-0.9*2.1</f>
        <v>60.9138</v>
      </c>
      <c r="I76" s="104">
        <v>215</v>
      </c>
      <c r="J76" s="170">
        <f t="shared" si="9"/>
        <v>13096.467</v>
      </c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  <c r="GH76" s="113"/>
      <c r="GI76" s="113"/>
      <c r="GJ76" s="113"/>
      <c r="GK76" s="113"/>
      <c r="GL76" s="113"/>
      <c r="GM76" s="113"/>
      <c r="GN76" s="113"/>
      <c r="GO76" s="113"/>
      <c r="GP76" s="113"/>
      <c r="GQ76" s="113"/>
      <c r="GR76" s="113"/>
      <c r="GS76" s="113"/>
      <c r="GT76" s="113"/>
      <c r="GU76" s="113"/>
      <c r="GV76" s="113"/>
      <c r="GW76" s="113"/>
      <c r="GX76" s="113"/>
      <c r="GY76" s="113"/>
      <c r="GZ76" s="113"/>
      <c r="HA76" s="113"/>
      <c r="HB76" s="113"/>
      <c r="HC76" s="113"/>
      <c r="HD76" s="113"/>
      <c r="HE76" s="113"/>
      <c r="HF76" s="113"/>
      <c r="HG76" s="113"/>
      <c r="HH76" s="113"/>
      <c r="HI76" s="113"/>
      <c r="HJ76" s="114"/>
      <c r="HK76" s="114"/>
      <c r="HL76" s="114"/>
      <c r="HM76" s="114"/>
      <c r="HN76" s="114"/>
      <c r="HO76" s="114"/>
      <c r="HP76" s="114"/>
      <c r="HQ76" s="114"/>
      <c r="HR76" s="114"/>
      <c r="HS76" s="114"/>
      <c r="HT76" s="114"/>
      <c r="HU76" s="114"/>
      <c r="HV76" s="114"/>
      <c r="HW76" s="114"/>
      <c r="HX76" s="114"/>
      <c r="HY76" s="114"/>
      <c r="HZ76" s="114"/>
      <c r="IA76" s="114"/>
      <c r="IB76" s="114"/>
      <c r="IC76" s="114"/>
      <c r="ID76" s="114"/>
      <c r="IE76" s="114"/>
      <c r="IF76" s="114"/>
      <c r="IG76" s="114"/>
      <c r="IH76" s="114"/>
      <c r="II76" s="114"/>
      <c r="IJ76" s="114"/>
      <c r="IK76" s="114"/>
      <c r="IL76" s="114"/>
      <c r="IM76" s="114"/>
      <c r="IN76" s="114"/>
      <c r="IO76" s="114"/>
      <c r="IP76" s="114"/>
      <c r="IQ76" s="114"/>
      <c r="IR76" s="114"/>
      <c r="IS76" s="114"/>
      <c r="IT76" s="114"/>
    </row>
    <row r="77" s="78" customFormat="1" customHeight="1" spans="1:254">
      <c r="A77" s="91">
        <v>10</v>
      </c>
      <c r="B77" s="97" t="s">
        <v>89</v>
      </c>
      <c r="C77" s="92" t="s">
        <v>79</v>
      </c>
      <c r="D77" s="91" t="s">
        <v>45</v>
      </c>
      <c r="E77" s="93">
        <f>E76*2</f>
        <v>121.8276</v>
      </c>
      <c r="F77" s="94">
        <v>50</v>
      </c>
      <c r="G77" s="124">
        <f t="shared" si="8"/>
        <v>6091.38</v>
      </c>
      <c r="H77" s="142">
        <f>H76*2</f>
        <v>121.8276</v>
      </c>
      <c r="I77" s="104">
        <v>45</v>
      </c>
      <c r="J77" s="170">
        <f t="shared" si="9"/>
        <v>5482.242</v>
      </c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  <c r="BH77" s="113"/>
      <c r="BI77" s="113"/>
      <c r="BJ77" s="113"/>
      <c r="BK77" s="113"/>
      <c r="BL77" s="113"/>
      <c r="BM77" s="113"/>
      <c r="BN77" s="113"/>
      <c r="BO77" s="113"/>
      <c r="BP77" s="113"/>
      <c r="BQ77" s="113"/>
      <c r="BR77" s="113"/>
      <c r="BS77" s="113"/>
      <c r="BT77" s="113"/>
      <c r="BU77" s="113"/>
      <c r="BV77" s="113"/>
      <c r="BW77" s="113"/>
      <c r="BX77" s="113"/>
      <c r="BY77" s="113"/>
      <c r="BZ77" s="113"/>
      <c r="CA77" s="113"/>
      <c r="CB77" s="113"/>
      <c r="CC77" s="113"/>
      <c r="CD77" s="113"/>
      <c r="CE77" s="113"/>
      <c r="CF77" s="113"/>
      <c r="CG77" s="113"/>
      <c r="CH77" s="113"/>
      <c r="CI77" s="113"/>
      <c r="CJ77" s="113"/>
      <c r="CK77" s="113"/>
      <c r="CL77" s="113"/>
      <c r="CM77" s="113"/>
      <c r="CN77" s="113"/>
      <c r="CO77" s="113"/>
      <c r="CP77" s="113"/>
      <c r="CQ77" s="113"/>
      <c r="CR77" s="113"/>
      <c r="CS77" s="113"/>
      <c r="CT77" s="113"/>
      <c r="CU77" s="113"/>
      <c r="CV77" s="113"/>
      <c r="CW77" s="113"/>
      <c r="CX77" s="113"/>
      <c r="CY77" s="113"/>
      <c r="CZ77" s="113"/>
      <c r="DA77" s="113"/>
      <c r="DB77" s="113"/>
      <c r="DC77" s="113"/>
      <c r="DD77" s="113"/>
      <c r="DE77" s="113"/>
      <c r="DF77" s="113"/>
      <c r="DG77" s="113"/>
      <c r="DH77" s="113"/>
      <c r="DI77" s="113"/>
      <c r="DJ77" s="113"/>
      <c r="DK77" s="113"/>
      <c r="DL77" s="113"/>
      <c r="DM77" s="113"/>
      <c r="DN77" s="113"/>
      <c r="DO77" s="113"/>
      <c r="DP77" s="113"/>
      <c r="DQ77" s="113"/>
      <c r="DR77" s="113"/>
      <c r="DS77" s="113"/>
      <c r="DT77" s="113"/>
      <c r="DU77" s="113"/>
      <c r="DV77" s="113"/>
      <c r="DW77" s="113"/>
      <c r="DX77" s="113"/>
      <c r="DY77" s="113"/>
      <c r="DZ77" s="113"/>
      <c r="EA77" s="113"/>
      <c r="EB77" s="113"/>
      <c r="EC77" s="113"/>
      <c r="ED77" s="113"/>
      <c r="EE77" s="113"/>
      <c r="EF77" s="113"/>
      <c r="EG77" s="113"/>
      <c r="EH77" s="113"/>
      <c r="EI77" s="113"/>
      <c r="EJ77" s="113"/>
      <c r="EK77" s="113"/>
      <c r="EL77" s="113"/>
      <c r="EM77" s="113"/>
      <c r="EN77" s="113"/>
      <c r="EO77" s="113"/>
      <c r="EP77" s="113"/>
      <c r="EQ77" s="113"/>
      <c r="ER77" s="113"/>
      <c r="ES77" s="113"/>
      <c r="ET77" s="113"/>
      <c r="EU77" s="113"/>
      <c r="EV77" s="113"/>
      <c r="EW77" s="113"/>
      <c r="EX77" s="113"/>
      <c r="EY77" s="113"/>
      <c r="EZ77" s="113"/>
      <c r="FA77" s="113"/>
      <c r="FB77" s="113"/>
      <c r="FC77" s="113"/>
      <c r="FD77" s="113"/>
      <c r="FE77" s="113"/>
      <c r="FF77" s="113"/>
      <c r="FG77" s="113"/>
      <c r="FH77" s="113"/>
      <c r="FI77" s="113"/>
      <c r="FJ77" s="113"/>
      <c r="FK77" s="113"/>
      <c r="FL77" s="113"/>
      <c r="FM77" s="113"/>
      <c r="FN77" s="113"/>
      <c r="FO77" s="113"/>
      <c r="FP77" s="113"/>
      <c r="FQ77" s="113"/>
      <c r="FR77" s="113"/>
      <c r="FS77" s="113"/>
      <c r="FT77" s="113"/>
      <c r="FU77" s="113"/>
      <c r="FV77" s="113"/>
      <c r="FW77" s="113"/>
      <c r="FX77" s="113"/>
      <c r="FY77" s="113"/>
      <c r="FZ77" s="113"/>
      <c r="GA77" s="113"/>
      <c r="GB77" s="113"/>
      <c r="GC77" s="113"/>
      <c r="GD77" s="113"/>
      <c r="GE77" s="113"/>
      <c r="GF77" s="113"/>
      <c r="GG77" s="113"/>
      <c r="GH77" s="113"/>
      <c r="GI77" s="113"/>
      <c r="GJ77" s="113"/>
      <c r="GK77" s="113"/>
      <c r="GL77" s="113"/>
      <c r="GM77" s="113"/>
      <c r="GN77" s="113"/>
      <c r="GO77" s="113"/>
      <c r="GP77" s="113"/>
      <c r="GQ77" s="113"/>
      <c r="GR77" s="113"/>
      <c r="GS77" s="113"/>
      <c r="GT77" s="113"/>
      <c r="GU77" s="113"/>
      <c r="GV77" s="113"/>
      <c r="GW77" s="113"/>
      <c r="GX77" s="113"/>
      <c r="GY77" s="113"/>
      <c r="GZ77" s="113"/>
      <c r="HA77" s="113"/>
      <c r="HB77" s="113"/>
      <c r="HC77" s="113"/>
      <c r="HD77" s="113"/>
      <c r="HE77" s="113"/>
      <c r="HF77" s="113"/>
      <c r="HG77" s="113"/>
      <c r="HH77" s="113"/>
      <c r="HI77" s="113"/>
      <c r="HJ77" s="114"/>
      <c r="HK77" s="114"/>
      <c r="HL77" s="114"/>
      <c r="HM77" s="114"/>
      <c r="HN77" s="114"/>
      <c r="HO77" s="114"/>
      <c r="HP77" s="114"/>
      <c r="HQ77" s="114"/>
      <c r="HR77" s="114"/>
      <c r="HS77" s="114"/>
      <c r="HT77" s="114"/>
      <c r="HU77" s="114"/>
      <c r="HV77" s="114"/>
      <c r="HW77" s="114"/>
      <c r="HX77" s="114"/>
      <c r="HY77" s="114"/>
      <c r="HZ77" s="114"/>
      <c r="IA77" s="114"/>
      <c r="IB77" s="114"/>
      <c r="IC77" s="114"/>
      <c r="ID77" s="114"/>
      <c r="IE77" s="114"/>
      <c r="IF77" s="114"/>
      <c r="IG77" s="114"/>
      <c r="IH77" s="114"/>
      <c r="II77" s="114"/>
      <c r="IJ77" s="114"/>
      <c r="IK77" s="114"/>
      <c r="IL77" s="114"/>
      <c r="IM77" s="114"/>
      <c r="IN77" s="114"/>
      <c r="IO77" s="114"/>
      <c r="IP77" s="114"/>
      <c r="IQ77" s="114"/>
      <c r="IR77" s="114"/>
      <c r="IS77" s="114"/>
      <c r="IT77" s="114"/>
    </row>
    <row r="78" s="78" customFormat="1" customHeight="1" spans="1:254">
      <c r="A78" s="91">
        <v>11</v>
      </c>
      <c r="B78" s="100" t="s">
        <v>114</v>
      </c>
      <c r="C78" s="92" t="s">
        <v>112</v>
      </c>
      <c r="D78" s="91" t="s">
        <v>53</v>
      </c>
      <c r="E78" s="93"/>
      <c r="F78" s="94"/>
      <c r="G78" s="124"/>
      <c r="H78" s="142">
        <v>2</v>
      </c>
      <c r="I78" s="104">
        <v>2800</v>
      </c>
      <c r="J78" s="170">
        <f t="shared" si="9"/>
        <v>5600</v>
      </c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113"/>
      <c r="CE78" s="113"/>
      <c r="CF78" s="113"/>
      <c r="CG78" s="113"/>
      <c r="CH78" s="113"/>
      <c r="CI78" s="113"/>
      <c r="CJ78" s="113"/>
      <c r="CK78" s="113"/>
      <c r="CL78" s="113"/>
      <c r="CM78" s="113"/>
      <c r="CN78" s="113"/>
      <c r="CO78" s="113"/>
      <c r="CP78" s="113"/>
      <c r="CQ78" s="113"/>
      <c r="CR78" s="113"/>
      <c r="CS78" s="113"/>
      <c r="CT78" s="113"/>
      <c r="CU78" s="113"/>
      <c r="CV78" s="113"/>
      <c r="CW78" s="113"/>
      <c r="CX78" s="113"/>
      <c r="CY78" s="113"/>
      <c r="CZ78" s="113"/>
      <c r="DA78" s="113"/>
      <c r="DB78" s="113"/>
      <c r="DC78" s="113"/>
      <c r="DD78" s="113"/>
      <c r="DE78" s="113"/>
      <c r="DF78" s="113"/>
      <c r="DG78" s="113"/>
      <c r="DH78" s="113"/>
      <c r="DI78" s="113"/>
      <c r="DJ78" s="113"/>
      <c r="DK78" s="113"/>
      <c r="DL78" s="113"/>
      <c r="DM78" s="113"/>
      <c r="DN78" s="113"/>
      <c r="DO78" s="113"/>
      <c r="DP78" s="113"/>
      <c r="DQ78" s="113"/>
      <c r="DR78" s="113"/>
      <c r="DS78" s="113"/>
      <c r="DT78" s="113"/>
      <c r="DU78" s="113"/>
      <c r="DV78" s="113"/>
      <c r="DW78" s="113"/>
      <c r="DX78" s="113"/>
      <c r="DY78" s="113"/>
      <c r="DZ78" s="113"/>
      <c r="EA78" s="113"/>
      <c r="EB78" s="113"/>
      <c r="EC78" s="113"/>
      <c r="ED78" s="113"/>
      <c r="EE78" s="113"/>
      <c r="EF78" s="113"/>
      <c r="EG78" s="113"/>
      <c r="EH78" s="113"/>
      <c r="EI78" s="113"/>
      <c r="EJ78" s="113"/>
      <c r="EK78" s="113"/>
      <c r="EL78" s="113"/>
      <c r="EM78" s="113"/>
      <c r="EN78" s="113"/>
      <c r="EO78" s="113"/>
      <c r="EP78" s="113"/>
      <c r="EQ78" s="113"/>
      <c r="ER78" s="113"/>
      <c r="ES78" s="113"/>
      <c r="ET78" s="113"/>
      <c r="EU78" s="113"/>
      <c r="EV78" s="113"/>
      <c r="EW78" s="113"/>
      <c r="EX78" s="113"/>
      <c r="EY78" s="113"/>
      <c r="EZ78" s="113"/>
      <c r="FA78" s="113"/>
      <c r="FB78" s="113"/>
      <c r="FC78" s="113"/>
      <c r="FD78" s="113"/>
      <c r="FE78" s="113"/>
      <c r="FF78" s="113"/>
      <c r="FG78" s="113"/>
      <c r="FH78" s="113"/>
      <c r="FI78" s="113"/>
      <c r="FJ78" s="113"/>
      <c r="FK78" s="113"/>
      <c r="FL78" s="113"/>
      <c r="FM78" s="113"/>
      <c r="FN78" s="113"/>
      <c r="FO78" s="113"/>
      <c r="FP78" s="113"/>
      <c r="FQ78" s="113"/>
      <c r="FR78" s="113"/>
      <c r="FS78" s="113"/>
      <c r="FT78" s="113"/>
      <c r="FU78" s="113"/>
      <c r="FV78" s="113"/>
      <c r="FW78" s="113"/>
      <c r="FX78" s="113"/>
      <c r="FY78" s="113"/>
      <c r="FZ78" s="113"/>
      <c r="GA78" s="113"/>
      <c r="GB78" s="113"/>
      <c r="GC78" s="113"/>
      <c r="GD78" s="113"/>
      <c r="GE78" s="113"/>
      <c r="GF78" s="113"/>
      <c r="GG78" s="113"/>
      <c r="GH78" s="113"/>
      <c r="GI78" s="113"/>
      <c r="GJ78" s="113"/>
      <c r="GK78" s="113"/>
      <c r="GL78" s="113"/>
      <c r="GM78" s="113"/>
      <c r="GN78" s="113"/>
      <c r="GO78" s="113"/>
      <c r="GP78" s="113"/>
      <c r="GQ78" s="113"/>
      <c r="GR78" s="113"/>
      <c r="GS78" s="113"/>
      <c r="GT78" s="113"/>
      <c r="GU78" s="113"/>
      <c r="GV78" s="113"/>
      <c r="GW78" s="113"/>
      <c r="GX78" s="113"/>
      <c r="GY78" s="113"/>
      <c r="GZ78" s="113"/>
      <c r="HA78" s="113"/>
      <c r="HB78" s="113"/>
      <c r="HC78" s="113"/>
      <c r="HD78" s="113"/>
      <c r="HE78" s="113"/>
      <c r="HF78" s="113"/>
      <c r="HG78" s="113"/>
      <c r="HH78" s="113"/>
      <c r="HI78" s="113"/>
      <c r="HJ78" s="114"/>
      <c r="HK78" s="114"/>
      <c r="HL78" s="114"/>
      <c r="HM78" s="114"/>
      <c r="HN78" s="114"/>
      <c r="HO78" s="114"/>
      <c r="HP78" s="114"/>
      <c r="HQ78" s="114"/>
      <c r="HR78" s="114"/>
      <c r="HS78" s="114"/>
      <c r="HT78" s="114"/>
      <c r="HU78" s="114"/>
      <c r="HV78" s="114"/>
      <c r="HW78" s="114"/>
      <c r="HX78" s="114"/>
      <c r="HY78" s="114"/>
      <c r="HZ78" s="114"/>
      <c r="IA78" s="114"/>
      <c r="IB78" s="114"/>
      <c r="IC78" s="114"/>
      <c r="ID78" s="114"/>
      <c r="IE78" s="114"/>
      <c r="IF78" s="114"/>
      <c r="IG78" s="114"/>
      <c r="IH78" s="114"/>
      <c r="II78" s="114"/>
      <c r="IJ78" s="114"/>
      <c r="IK78" s="114"/>
      <c r="IL78" s="114"/>
      <c r="IM78" s="114"/>
      <c r="IN78" s="114"/>
      <c r="IO78" s="114"/>
      <c r="IP78" s="114"/>
      <c r="IQ78" s="114"/>
      <c r="IR78" s="114"/>
      <c r="IS78" s="114"/>
      <c r="IT78" s="114"/>
    </row>
    <row r="79" s="78" customFormat="1" customHeight="1" spans="1:254">
      <c r="A79" s="91">
        <v>12</v>
      </c>
      <c r="B79" s="97" t="s">
        <v>93</v>
      </c>
      <c r="C79" s="92" t="s">
        <v>115</v>
      </c>
      <c r="D79" s="91" t="s">
        <v>116</v>
      </c>
      <c r="E79" s="93">
        <v>1</v>
      </c>
      <c r="F79" s="94">
        <v>5000</v>
      </c>
      <c r="G79" s="124">
        <f>F79*E79</f>
        <v>5000</v>
      </c>
      <c r="H79" s="142"/>
      <c r="I79" s="104"/>
      <c r="J79" s="170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113"/>
      <c r="CE79" s="113"/>
      <c r="CF79" s="113"/>
      <c r="CG79" s="113"/>
      <c r="CH79" s="113"/>
      <c r="CI79" s="113"/>
      <c r="CJ79" s="113"/>
      <c r="CK79" s="113"/>
      <c r="CL79" s="113"/>
      <c r="CM79" s="113"/>
      <c r="CN79" s="113"/>
      <c r="CO79" s="113"/>
      <c r="CP79" s="113"/>
      <c r="CQ79" s="113"/>
      <c r="CR79" s="113"/>
      <c r="CS79" s="113"/>
      <c r="CT79" s="113"/>
      <c r="CU79" s="113"/>
      <c r="CV79" s="113"/>
      <c r="CW79" s="113"/>
      <c r="CX79" s="113"/>
      <c r="CY79" s="113"/>
      <c r="CZ79" s="113"/>
      <c r="DA79" s="113"/>
      <c r="DB79" s="113"/>
      <c r="DC79" s="113"/>
      <c r="DD79" s="113"/>
      <c r="DE79" s="113"/>
      <c r="DF79" s="113"/>
      <c r="DG79" s="113"/>
      <c r="DH79" s="113"/>
      <c r="DI79" s="113"/>
      <c r="DJ79" s="113"/>
      <c r="DK79" s="113"/>
      <c r="DL79" s="113"/>
      <c r="DM79" s="113"/>
      <c r="DN79" s="113"/>
      <c r="DO79" s="113"/>
      <c r="DP79" s="113"/>
      <c r="DQ79" s="113"/>
      <c r="DR79" s="113"/>
      <c r="DS79" s="113"/>
      <c r="DT79" s="113"/>
      <c r="DU79" s="113"/>
      <c r="DV79" s="113"/>
      <c r="DW79" s="113"/>
      <c r="DX79" s="113"/>
      <c r="DY79" s="113"/>
      <c r="DZ79" s="113"/>
      <c r="EA79" s="113"/>
      <c r="EB79" s="113"/>
      <c r="EC79" s="113"/>
      <c r="ED79" s="113"/>
      <c r="EE79" s="113"/>
      <c r="EF79" s="113"/>
      <c r="EG79" s="113"/>
      <c r="EH79" s="113"/>
      <c r="EI79" s="113"/>
      <c r="EJ79" s="113"/>
      <c r="EK79" s="113"/>
      <c r="EL79" s="113"/>
      <c r="EM79" s="113"/>
      <c r="EN79" s="113"/>
      <c r="EO79" s="113"/>
      <c r="EP79" s="113"/>
      <c r="EQ79" s="113"/>
      <c r="ER79" s="113"/>
      <c r="ES79" s="113"/>
      <c r="ET79" s="113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4"/>
      <c r="HK79" s="114"/>
      <c r="HL79" s="114"/>
      <c r="HM79" s="114"/>
      <c r="HN79" s="114"/>
      <c r="HO79" s="114"/>
      <c r="HP79" s="114"/>
      <c r="HQ79" s="114"/>
      <c r="HR79" s="114"/>
      <c r="HS79" s="114"/>
      <c r="HT79" s="114"/>
      <c r="HU79" s="114"/>
      <c r="HV79" s="114"/>
      <c r="HW79" s="114"/>
      <c r="HX79" s="114"/>
      <c r="HY79" s="114"/>
      <c r="HZ79" s="114"/>
      <c r="IA79" s="114"/>
      <c r="IB79" s="114"/>
      <c r="IC79" s="114"/>
      <c r="ID79" s="114"/>
      <c r="IE79" s="114"/>
      <c r="IF79" s="114"/>
      <c r="IG79" s="114"/>
      <c r="IH79" s="114"/>
      <c r="II79" s="114"/>
      <c r="IJ79" s="114"/>
      <c r="IK79" s="114"/>
      <c r="IL79" s="114"/>
      <c r="IM79" s="114"/>
      <c r="IN79" s="114"/>
      <c r="IO79" s="114"/>
      <c r="IP79" s="114"/>
      <c r="IQ79" s="114"/>
      <c r="IR79" s="114"/>
      <c r="IS79" s="114"/>
      <c r="IT79" s="114"/>
    </row>
    <row r="80" s="78" customFormat="1" customHeight="1" spans="1:254">
      <c r="A80" s="91">
        <v>13</v>
      </c>
      <c r="B80" s="171" t="s">
        <v>117</v>
      </c>
      <c r="C80" s="145" t="s">
        <v>112</v>
      </c>
      <c r="D80" s="143" t="s">
        <v>116</v>
      </c>
      <c r="E80" s="146"/>
      <c r="F80" s="147"/>
      <c r="G80" s="148"/>
      <c r="H80" s="149">
        <v>1</v>
      </c>
      <c r="I80" s="172">
        <v>40000</v>
      </c>
      <c r="J80" s="173">
        <f>I80*H80</f>
        <v>40000</v>
      </c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113"/>
      <c r="AS80" s="113"/>
      <c r="AT80" s="113"/>
      <c r="AU80" s="113"/>
      <c r="AV80" s="113"/>
      <c r="AW80" s="113"/>
      <c r="AX80" s="113"/>
      <c r="AY80" s="113"/>
      <c r="AZ80" s="113"/>
      <c r="BA80" s="113"/>
      <c r="BB80" s="113"/>
      <c r="BC80" s="113"/>
      <c r="BD80" s="113"/>
      <c r="BE80" s="113"/>
      <c r="BF80" s="113"/>
      <c r="BG80" s="113"/>
      <c r="BH80" s="113"/>
      <c r="BI80" s="113"/>
      <c r="BJ80" s="113"/>
      <c r="BK80" s="113"/>
      <c r="BL80" s="113"/>
      <c r="BM80" s="113"/>
      <c r="BN80" s="113"/>
      <c r="BO80" s="113"/>
      <c r="BP80" s="113"/>
      <c r="BQ80" s="113"/>
      <c r="BR80" s="113"/>
      <c r="BS80" s="113"/>
      <c r="BT80" s="113"/>
      <c r="BU80" s="113"/>
      <c r="BV80" s="113"/>
      <c r="BW80" s="113"/>
      <c r="BX80" s="113"/>
      <c r="BY80" s="113"/>
      <c r="BZ80" s="113"/>
      <c r="CA80" s="113"/>
      <c r="CB80" s="113"/>
      <c r="CC80" s="113"/>
      <c r="CD80" s="113"/>
      <c r="CE80" s="113"/>
      <c r="CF80" s="113"/>
      <c r="CG80" s="113"/>
      <c r="CH80" s="113"/>
      <c r="CI80" s="113"/>
      <c r="CJ80" s="113"/>
      <c r="CK80" s="113"/>
      <c r="CL80" s="113"/>
      <c r="CM80" s="113"/>
      <c r="CN80" s="113"/>
      <c r="CO80" s="113"/>
      <c r="CP80" s="113"/>
      <c r="CQ80" s="113"/>
      <c r="CR80" s="113"/>
      <c r="CS80" s="113"/>
      <c r="CT80" s="113"/>
      <c r="CU80" s="113"/>
      <c r="CV80" s="113"/>
      <c r="CW80" s="113"/>
      <c r="CX80" s="113"/>
      <c r="CY80" s="113"/>
      <c r="CZ80" s="113"/>
      <c r="DA80" s="113"/>
      <c r="DB80" s="113"/>
      <c r="DC80" s="113"/>
      <c r="DD80" s="113"/>
      <c r="DE80" s="113"/>
      <c r="DF80" s="113"/>
      <c r="DG80" s="113"/>
      <c r="DH80" s="113"/>
      <c r="DI80" s="113"/>
      <c r="DJ80" s="113"/>
      <c r="DK80" s="113"/>
      <c r="DL80" s="113"/>
      <c r="DM80" s="113"/>
      <c r="DN80" s="113"/>
      <c r="DO80" s="113"/>
      <c r="DP80" s="113"/>
      <c r="DQ80" s="113"/>
      <c r="DR80" s="113"/>
      <c r="DS80" s="113"/>
      <c r="DT80" s="113"/>
      <c r="DU80" s="113"/>
      <c r="DV80" s="113"/>
      <c r="DW80" s="113"/>
      <c r="DX80" s="113"/>
      <c r="DY80" s="113"/>
      <c r="DZ80" s="113"/>
      <c r="EA80" s="113"/>
      <c r="EB80" s="113"/>
      <c r="EC80" s="113"/>
      <c r="ED80" s="113"/>
      <c r="EE80" s="113"/>
      <c r="EF80" s="113"/>
      <c r="EG80" s="113"/>
      <c r="EH80" s="113"/>
      <c r="EI80" s="113"/>
      <c r="EJ80" s="113"/>
      <c r="EK80" s="113"/>
      <c r="EL80" s="113"/>
      <c r="EM80" s="113"/>
      <c r="EN80" s="113"/>
      <c r="EO80" s="113"/>
      <c r="EP80" s="113"/>
      <c r="EQ80" s="113"/>
      <c r="ER80" s="113"/>
      <c r="ES80" s="113"/>
      <c r="ET80" s="113"/>
      <c r="EU80" s="113"/>
      <c r="EV80" s="113"/>
      <c r="EW80" s="113"/>
      <c r="EX80" s="113"/>
      <c r="EY80" s="113"/>
      <c r="EZ80" s="113"/>
      <c r="FA80" s="113"/>
      <c r="FB80" s="113"/>
      <c r="FC80" s="113"/>
      <c r="FD80" s="113"/>
      <c r="FE80" s="113"/>
      <c r="FF80" s="113"/>
      <c r="FG80" s="113"/>
      <c r="FH80" s="113"/>
      <c r="FI80" s="113"/>
      <c r="FJ80" s="113"/>
      <c r="FK80" s="113"/>
      <c r="FL80" s="113"/>
      <c r="FM80" s="113"/>
      <c r="FN80" s="113"/>
      <c r="FO80" s="113"/>
      <c r="FP80" s="113"/>
      <c r="FQ80" s="113"/>
      <c r="FR80" s="113"/>
      <c r="FS80" s="113"/>
      <c r="FT80" s="113"/>
      <c r="FU80" s="113"/>
      <c r="FV80" s="113"/>
      <c r="FW80" s="113"/>
      <c r="FX80" s="113"/>
      <c r="FY80" s="113"/>
      <c r="FZ80" s="113"/>
      <c r="GA80" s="113"/>
      <c r="GB80" s="113"/>
      <c r="GC80" s="113"/>
      <c r="GD80" s="113"/>
      <c r="GE80" s="113"/>
      <c r="GF80" s="113"/>
      <c r="GG80" s="113"/>
      <c r="GH80" s="113"/>
      <c r="GI80" s="113"/>
      <c r="GJ80" s="113"/>
      <c r="GK80" s="113"/>
      <c r="GL80" s="113"/>
      <c r="GM80" s="113"/>
      <c r="GN80" s="113"/>
      <c r="GO80" s="113"/>
      <c r="GP80" s="113"/>
      <c r="GQ80" s="113"/>
      <c r="GR80" s="113"/>
      <c r="GS80" s="113"/>
      <c r="GT80" s="113"/>
      <c r="GU80" s="113"/>
      <c r="GV80" s="113"/>
      <c r="GW80" s="113"/>
      <c r="GX80" s="113"/>
      <c r="GY80" s="113"/>
      <c r="GZ80" s="113"/>
      <c r="HA80" s="113"/>
      <c r="HB80" s="113"/>
      <c r="HC80" s="113"/>
      <c r="HD80" s="113"/>
      <c r="HE80" s="113"/>
      <c r="HF80" s="113"/>
      <c r="HG80" s="113"/>
      <c r="HH80" s="113"/>
      <c r="HI80" s="113"/>
      <c r="HJ80" s="114"/>
      <c r="HK80" s="114"/>
      <c r="HL80" s="114"/>
      <c r="HM80" s="114"/>
      <c r="HN80" s="114"/>
      <c r="HO80" s="114"/>
      <c r="HP80" s="114"/>
      <c r="HQ80" s="114"/>
      <c r="HR80" s="114"/>
      <c r="HS80" s="114"/>
      <c r="HT80" s="114"/>
      <c r="HU80" s="114"/>
      <c r="HV80" s="114"/>
      <c r="HW80" s="114"/>
      <c r="HX80" s="114"/>
      <c r="HY80" s="114"/>
      <c r="HZ80" s="114"/>
      <c r="IA80" s="114"/>
      <c r="IB80" s="114"/>
      <c r="IC80" s="114"/>
      <c r="ID80" s="114"/>
      <c r="IE80" s="114"/>
      <c r="IF80" s="114"/>
      <c r="IG80" s="114"/>
      <c r="IH80" s="114"/>
      <c r="II80" s="114"/>
      <c r="IJ80" s="114"/>
      <c r="IK80" s="114"/>
      <c r="IL80" s="114"/>
      <c r="IM80" s="114"/>
      <c r="IN80" s="114"/>
      <c r="IO80" s="114"/>
      <c r="IP80" s="114"/>
      <c r="IQ80" s="114"/>
      <c r="IR80" s="114"/>
      <c r="IS80" s="114"/>
      <c r="IT80" s="114"/>
    </row>
    <row r="81" s="78" customFormat="1" customHeight="1" spans="1:254">
      <c r="A81" s="91"/>
      <c r="B81" s="100" t="s">
        <v>59</v>
      </c>
      <c r="C81" s="97"/>
      <c r="D81" s="91"/>
      <c r="E81" s="93"/>
      <c r="F81" s="94"/>
      <c r="G81" s="123">
        <f>SUM(G68:G79)</f>
        <v>70953.343</v>
      </c>
      <c r="H81" s="142"/>
      <c r="I81" s="104"/>
      <c r="J81" s="170">
        <f>SUM(J68:J80)</f>
        <v>96239.2466</v>
      </c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3"/>
      <c r="CV81" s="113"/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3"/>
      <c r="DT81" s="113"/>
      <c r="DU81" s="113"/>
      <c r="DV81" s="113"/>
      <c r="DW81" s="113"/>
      <c r="DX81" s="113"/>
      <c r="DY81" s="113"/>
      <c r="DZ81" s="113"/>
      <c r="EA81" s="113"/>
      <c r="EB81" s="113"/>
      <c r="EC81" s="113"/>
      <c r="ED81" s="113"/>
      <c r="EE81" s="113"/>
      <c r="EF81" s="113"/>
      <c r="EG81" s="113"/>
      <c r="EH81" s="113"/>
      <c r="EI81" s="113"/>
      <c r="EJ81" s="113"/>
      <c r="EK81" s="113"/>
      <c r="EL81" s="113"/>
      <c r="EM81" s="113"/>
      <c r="EN81" s="113"/>
      <c r="EO81" s="113"/>
      <c r="EP81" s="113"/>
      <c r="EQ81" s="113"/>
      <c r="ER81" s="113"/>
      <c r="ES81" s="113"/>
      <c r="ET81" s="113"/>
      <c r="EU81" s="113"/>
      <c r="EV81" s="113"/>
      <c r="EW81" s="113"/>
      <c r="EX81" s="113"/>
      <c r="EY81" s="113"/>
      <c r="EZ81" s="113"/>
      <c r="FA81" s="113"/>
      <c r="FB81" s="113"/>
      <c r="FC81" s="113"/>
      <c r="FD81" s="113"/>
      <c r="FE81" s="113"/>
      <c r="FF81" s="113"/>
      <c r="FG81" s="113"/>
      <c r="FH81" s="113"/>
      <c r="FI81" s="113"/>
      <c r="FJ81" s="113"/>
      <c r="FK81" s="113"/>
      <c r="FL81" s="113"/>
      <c r="FM81" s="113"/>
      <c r="FN81" s="113"/>
      <c r="FO81" s="113"/>
      <c r="FP81" s="113"/>
      <c r="FQ81" s="113"/>
      <c r="FR81" s="113"/>
      <c r="FS81" s="113"/>
      <c r="FT81" s="113"/>
      <c r="FU81" s="113"/>
      <c r="FV81" s="113"/>
      <c r="FW81" s="113"/>
      <c r="FX81" s="113"/>
      <c r="FY81" s="113"/>
      <c r="FZ81" s="113"/>
      <c r="GA81" s="113"/>
      <c r="GB81" s="113"/>
      <c r="GC81" s="113"/>
      <c r="GD81" s="113"/>
      <c r="GE81" s="113"/>
      <c r="GF81" s="113"/>
      <c r="GG81" s="113"/>
      <c r="GH81" s="113"/>
      <c r="GI81" s="113"/>
      <c r="GJ81" s="113"/>
      <c r="GK81" s="113"/>
      <c r="GL81" s="113"/>
      <c r="GM81" s="113"/>
      <c r="GN81" s="113"/>
      <c r="GO81" s="113"/>
      <c r="GP81" s="113"/>
      <c r="GQ81" s="113"/>
      <c r="GR81" s="113"/>
      <c r="GS81" s="113"/>
      <c r="GT81" s="113"/>
      <c r="GU81" s="113"/>
      <c r="GV81" s="113"/>
      <c r="GW81" s="113"/>
      <c r="GX81" s="113"/>
      <c r="GY81" s="113"/>
      <c r="GZ81" s="113"/>
      <c r="HA81" s="113"/>
      <c r="HB81" s="113"/>
      <c r="HC81" s="113"/>
      <c r="HD81" s="113"/>
      <c r="HE81" s="113"/>
      <c r="HF81" s="113"/>
      <c r="HG81" s="113"/>
      <c r="HH81" s="113"/>
      <c r="HI81" s="113"/>
      <c r="HJ81" s="114"/>
      <c r="HK81" s="114"/>
      <c r="HL81" s="114"/>
      <c r="HM81" s="114"/>
      <c r="HN81" s="114"/>
      <c r="HO81" s="114"/>
      <c r="HP81" s="114"/>
      <c r="HQ81" s="114"/>
      <c r="HR81" s="114"/>
      <c r="HS81" s="114"/>
      <c r="HT81" s="114"/>
      <c r="HU81" s="114"/>
      <c r="HV81" s="114"/>
      <c r="HW81" s="114"/>
      <c r="HX81" s="114"/>
      <c r="HY81" s="114"/>
      <c r="HZ81" s="114"/>
      <c r="IA81" s="114"/>
      <c r="IB81" s="114"/>
      <c r="IC81" s="114"/>
      <c r="ID81" s="114"/>
      <c r="IE81" s="114"/>
      <c r="IF81" s="114"/>
      <c r="IG81" s="114"/>
      <c r="IH81" s="114"/>
      <c r="II81" s="114"/>
      <c r="IJ81" s="114"/>
      <c r="IK81" s="114"/>
      <c r="IL81" s="114"/>
      <c r="IM81" s="114"/>
      <c r="IN81" s="114"/>
      <c r="IO81" s="114"/>
      <c r="IP81" s="114"/>
      <c r="IQ81" s="114"/>
      <c r="IR81" s="114"/>
      <c r="IS81" s="114"/>
      <c r="IT81" s="114"/>
    </row>
    <row r="82" s="78" customFormat="1" customHeight="1" spans="1:254">
      <c r="A82" s="91"/>
      <c r="B82" s="100"/>
      <c r="C82" s="97"/>
      <c r="D82" s="91"/>
      <c r="E82" s="93"/>
      <c r="F82" s="94"/>
      <c r="G82" s="123"/>
      <c r="H82" s="142"/>
      <c r="I82" s="104"/>
      <c r="J82" s="170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113"/>
      <c r="CE82" s="113"/>
      <c r="CF82" s="113"/>
      <c r="CG82" s="113"/>
      <c r="CH82" s="113"/>
      <c r="CI82" s="113"/>
      <c r="CJ82" s="113"/>
      <c r="CK82" s="113"/>
      <c r="CL82" s="113"/>
      <c r="CM82" s="113"/>
      <c r="CN82" s="113"/>
      <c r="CO82" s="113"/>
      <c r="CP82" s="113"/>
      <c r="CQ82" s="113"/>
      <c r="CR82" s="113"/>
      <c r="CS82" s="113"/>
      <c r="CT82" s="113"/>
      <c r="CU82" s="113"/>
      <c r="CV82" s="113"/>
      <c r="CW82" s="113"/>
      <c r="CX82" s="113"/>
      <c r="CY82" s="113"/>
      <c r="CZ82" s="113"/>
      <c r="DA82" s="113"/>
      <c r="DB82" s="113"/>
      <c r="DC82" s="113"/>
      <c r="DD82" s="113"/>
      <c r="DE82" s="113"/>
      <c r="DF82" s="113"/>
      <c r="DG82" s="113"/>
      <c r="DH82" s="113"/>
      <c r="DI82" s="113"/>
      <c r="DJ82" s="113"/>
      <c r="DK82" s="113"/>
      <c r="DL82" s="113"/>
      <c r="DM82" s="113"/>
      <c r="DN82" s="113"/>
      <c r="DO82" s="113"/>
      <c r="DP82" s="113"/>
      <c r="DQ82" s="113"/>
      <c r="DR82" s="113"/>
      <c r="DS82" s="113"/>
      <c r="DT82" s="113"/>
      <c r="DU82" s="113"/>
      <c r="DV82" s="113"/>
      <c r="DW82" s="113"/>
      <c r="DX82" s="113"/>
      <c r="DY82" s="113"/>
      <c r="DZ82" s="113"/>
      <c r="EA82" s="113"/>
      <c r="EB82" s="113"/>
      <c r="EC82" s="113"/>
      <c r="ED82" s="113"/>
      <c r="EE82" s="113"/>
      <c r="EF82" s="113"/>
      <c r="EG82" s="113"/>
      <c r="EH82" s="113"/>
      <c r="EI82" s="113"/>
      <c r="EJ82" s="113"/>
      <c r="EK82" s="113"/>
      <c r="EL82" s="113"/>
      <c r="EM82" s="113"/>
      <c r="EN82" s="113"/>
      <c r="EO82" s="113"/>
      <c r="EP82" s="113"/>
      <c r="EQ82" s="113"/>
      <c r="ER82" s="113"/>
      <c r="ES82" s="113"/>
      <c r="ET82" s="113"/>
      <c r="EU82" s="113"/>
      <c r="EV82" s="113"/>
      <c r="EW82" s="113"/>
      <c r="EX82" s="113"/>
      <c r="EY82" s="113"/>
      <c r="EZ82" s="113"/>
      <c r="FA82" s="113"/>
      <c r="FB82" s="113"/>
      <c r="FC82" s="113"/>
      <c r="FD82" s="113"/>
      <c r="FE82" s="113"/>
      <c r="FF82" s="113"/>
      <c r="FG82" s="113"/>
      <c r="FH82" s="113"/>
      <c r="FI82" s="113"/>
      <c r="FJ82" s="113"/>
      <c r="FK82" s="113"/>
      <c r="FL82" s="113"/>
      <c r="FM82" s="113"/>
      <c r="FN82" s="113"/>
      <c r="FO82" s="113"/>
      <c r="FP82" s="113"/>
      <c r="FQ82" s="113"/>
      <c r="FR82" s="113"/>
      <c r="FS82" s="113"/>
      <c r="FT82" s="113"/>
      <c r="FU82" s="113"/>
      <c r="FV82" s="113"/>
      <c r="FW82" s="113"/>
      <c r="FX82" s="113"/>
      <c r="FY82" s="113"/>
      <c r="FZ82" s="113"/>
      <c r="GA82" s="113"/>
      <c r="GB82" s="113"/>
      <c r="GC82" s="113"/>
      <c r="GD82" s="113"/>
      <c r="GE82" s="113"/>
      <c r="GF82" s="113"/>
      <c r="GG82" s="113"/>
      <c r="GH82" s="113"/>
      <c r="GI82" s="113"/>
      <c r="GJ82" s="113"/>
      <c r="GK82" s="113"/>
      <c r="GL82" s="113"/>
      <c r="GM82" s="113"/>
      <c r="GN82" s="113"/>
      <c r="GO82" s="113"/>
      <c r="GP82" s="113"/>
      <c r="GQ82" s="113"/>
      <c r="GR82" s="113"/>
      <c r="GS82" s="113"/>
      <c r="GT82" s="113"/>
      <c r="GU82" s="113"/>
      <c r="GV82" s="113"/>
      <c r="GW82" s="113"/>
      <c r="GX82" s="113"/>
      <c r="GY82" s="113"/>
      <c r="GZ82" s="113"/>
      <c r="HA82" s="113"/>
      <c r="HB82" s="113"/>
      <c r="HC82" s="113"/>
      <c r="HD82" s="113"/>
      <c r="HE82" s="113"/>
      <c r="HF82" s="113"/>
      <c r="HG82" s="113"/>
      <c r="HH82" s="113"/>
      <c r="HI82" s="113"/>
      <c r="HJ82" s="114"/>
      <c r="HK82" s="114"/>
      <c r="HL82" s="114"/>
      <c r="HM82" s="114"/>
      <c r="HN82" s="114"/>
      <c r="HO82" s="114"/>
      <c r="HP82" s="114"/>
      <c r="HQ82" s="114"/>
      <c r="HR82" s="114"/>
      <c r="HS82" s="114"/>
      <c r="HT82" s="114"/>
      <c r="HU82" s="114"/>
      <c r="HV82" s="114"/>
      <c r="HW82" s="114"/>
      <c r="HX82" s="114"/>
      <c r="HY82" s="114"/>
      <c r="HZ82" s="114"/>
      <c r="IA82" s="114"/>
      <c r="IB82" s="114"/>
      <c r="IC82" s="114"/>
      <c r="ID82" s="114"/>
      <c r="IE82" s="114"/>
      <c r="IF82" s="114"/>
      <c r="IG82" s="114"/>
      <c r="IH82" s="114"/>
      <c r="II82" s="114"/>
      <c r="IJ82" s="114"/>
      <c r="IK82" s="114"/>
      <c r="IL82" s="114"/>
      <c r="IM82" s="114"/>
      <c r="IN82" s="114"/>
      <c r="IO82" s="114"/>
      <c r="IP82" s="114"/>
      <c r="IQ82" s="114"/>
      <c r="IR82" s="114"/>
      <c r="IS82" s="114"/>
      <c r="IT82" s="114"/>
    </row>
    <row r="83" s="78" customFormat="1" customHeight="1" spans="1:254">
      <c r="A83" s="102" t="s">
        <v>118</v>
      </c>
      <c r="B83" s="100" t="s">
        <v>119</v>
      </c>
      <c r="C83" s="101"/>
      <c r="D83" s="102"/>
      <c r="E83" s="103"/>
      <c r="F83" s="104"/>
      <c r="G83" s="123"/>
      <c r="H83" s="142"/>
      <c r="I83" s="104"/>
      <c r="J83" s="170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  <c r="BJ83" s="113"/>
      <c r="BK83" s="113"/>
      <c r="BL83" s="113"/>
      <c r="BM83" s="113"/>
      <c r="BN83" s="113"/>
      <c r="BO83" s="113"/>
      <c r="BP83" s="113"/>
      <c r="BQ83" s="113"/>
      <c r="BR83" s="113"/>
      <c r="BS83" s="113"/>
      <c r="BT83" s="113"/>
      <c r="BU83" s="113"/>
      <c r="BV83" s="113"/>
      <c r="BW83" s="113"/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3"/>
      <c r="CV83" s="113"/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3"/>
      <c r="DT83" s="113"/>
      <c r="DU83" s="113"/>
      <c r="DV83" s="113"/>
      <c r="DW83" s="113"/>
      <c r="DX83" s="113"/>
      <c r="DY83" s="113"/>
      <c r="DZ83" s="113"/>
      <c r="EA83" s="113"/>
      <c r="EB83" s="113"/>
      <c r="EC83" s="113"/>
      <c r="ED83" s="113"/>
      <c r="EE83" s="113"/>
      <c r="EF83" s="113"/>
      <c r="EG83" s="113"/>
      <c r="EH83" s="113"/>
      <c r="EI83" s="113"/>
      <c r="EJ83" s="113"/>
      <c r="EK83" s="113"/>
      <c r="EL83" s="113"/>
      <c r="EM83" s="113"/>
      <c r="EN83" s="113"/>
      <c r="EO83" s="113"/>
      <c r="EP83" s="113"/>
      <c r="EQ83" s="113"/>
      <c r="ER83" s="113"/>
      <c r="ES83" s="113"/>
      <c r="ET83" s="113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  <c r="GH83" s="113"/>
      <c r="GI83" s="113"/>
      <c r="GJ83" s="113"/>
      <c r="GK83" s="113"/>
      <c r="GL83" s="113"/>
      <c r="GM83" s="113"/>
      <c r="GN83" s="113"/>
      <c r="GO83" s="113"/>
      <c r="GP83" s="113"/>
      <c r="GQ83" s="113"/>
      <c r="GR83" s="113"/>
      <c r="GS83" s="113"/>
      <c r="GT83" s="113"/>
      <c r="GU83" s="113"/>
      <c r="GV83" s="113"/>
      <c r="GW83" s="113"/>
      <c r="GX83" s="113"/>
      <c r="GY83" s="113"/>
      <c r="GZ83" s="113"/>
      <c r="HA83" s="113"/>
      <c r="HB83" s="113"/>
      <c r="HC83" s="113"/>
      <c r="HD83" s="113"/>
      <c r="HE83" s="113"/>
      <c r="HF83" s="113"/>
      <c r="HG83" s="113"/>
      <c r="HH83" s="113"/>
      <c r="HI83" s="113"/>
      <c r="HJ83" s="114"/>
      <c r="HK83" s="114"/>
      <c r="HL83" s="114"/>
      <c r="HM83" s="114"/>
      <c r="HN83" s="114"/>
      <c r="HO83" s="114"/>
      <c r="HP83" s="114"/>
      <c r="HQ83" s="114"/>
      <c r="HR83" s="114"/>
      <c r="HS83" s="114"/>
      <c r="HT83" s="114"/>
      <c r="HU83" s="114"/>
      <c r="HV83" s="114"/>
      <c r="HW83" s="114"/>
      <c r="HX83" s="114"/>
      <c r="HY83" s="114"/>
      <c r="HZ83" s="114"/>
      <c r="IA83" s="114"/>
      <c r="IB83" s="114"/>
      <c r="IC83" s="114"/>
      <c r="ID83" s="114"/>
      <c r="IE83" s="114"/>
      <c r="IF83" s="114"/>
      <c r="IG83" s="114"/>
      <c r="IH83" s="114"/>
      <c r="II83" s="114"/>
      <c r="IJ83" s="114"/>
      <c r="IK83" s="114"/>
      <c r="IL83" s="114"/>
      <c r="IM83" s="114"/>
      <c r="IN83" s="114"/>
      <c r="IO83" s="114"/>
      <c r="IP83" s="114"/>
      <c r="IQ83" s="114"/>
      <c r="IR83" s="114"/>
      <c r="IS83" s="114"/>
      <c r="IT83" s="114"/>
    </row>
    <row r="84" s="78" customFormat="1" ht="21" customHeight="1" spans="1:254">
      <c r="A84" s="91">
        <v>1</v>
      </c>
      <c r="B84" s="97" t="s">
        <v>102</v>
      </c>
      <c r="C84" s="92" t="s">
        <v>49</v>
      </c>
      <c r="D84" s="91" t="s">
        <v>45</v>
      </c>
      <c r="E84" s="93">
        <f>7.8+11.5</f>
        <v>19.3</v>
      </c>
      <c r="F84" s="94">
        <v>175</v>
      </c>
      <c r="G84" s="124">
        <f>F84*E84</f>
        <v>3377.5</v>
      </c>
      <c r="H84" s="142">
        <f>7.8+11.5</f>
        <v>19.3</v>
      </c>
      <c r="I84" s="104">
        <v>135</v>
      </c>
      <c r="J84" s="170">
        <f t="shared" ref="J84:J95" si="10">I84*H84</f>
        <v>2605.5</v>
      </c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113"/>
      <c r="AS84" s="113"/>
      <c r="AT84" s="113"/>
      <c r="AU84" s="113"/>
      <c r="AV84" s="113"/>
      <c r="AW84" s="113"/>
      <c r="AX84" s="113"/>
      <c r="AY84" s="113"/>
      <c r="AZ84" s="113"/>
      <c r="BA84" s="113"/>
      <c r="BB84" s="113"/>
      <c r="BC84" s="113"/>
      <c r="BD84" s="113"/>
      <c r="BE84" s="113"/>
      <c r="BF84" s="113"/>
      <c r="BG84" s="113"/>
      <c r="BH84" s="113"/>
      <c r="BI84" s="113"/>
      <c r="BJ84" s="113"/>
      <c r="BK84" s="113"/>
      <c r="BL84" s="113"/>
      <c r="BM84" s="113"/>
      <c r="BN84" s="113"/>
      <c r="BO84" s="113"/>
      <c r="BP84" s="113"/>
      <c r="BQ84" s="113"/>
      <c r="BR84" s="113"/>
      <c r="BS84" s="113"/>
      <c r="BT84" s="113"/>
      <c r="BU84" s="113"/>
      <c r="BV84" s="113"/>
      <c r="BW84" s="113"/>
      <c r="BX84" s="113"/>
      <c r="BY84" s="113"/>
      <c r="BZ84" s="113"/>
      <c r="CA84" s="113"/>
      <c r="CB84" s="113"/>
      <c r="CC84" s="113"/>
      <c r="CD84" s="113"/>
      <c r="CE84" s="113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113"/>
      <c r="GC84" s="113"/>
      <c r="GD84" s="113"/>
      <c r="GE84" s="113"/>
      <c r="GF84" s="113"/>
      <c r="GG84" s="113"/>
      <c r="GH84" s="113"/>
      <c r="GI84" s="113"/>
      <c r="GJ84" s="113"/>
      <c r="GK84" s="113"/>
      <c r="GL84" s="113"/>
      <c r="GM84" s="113"/>
      <c r="GN84" s="113"/>
      <c r="GO84" s="113"/>
      <c r="GP84" s="113"/>
      <c r="GQ84" s="113"/>
      <c r="GR84" s="113"/>
      <c r="GS84" s="113"/>
      <c r="GT84" s="113"/>
      <c r="GU84" s="113"/>
      <c r="GV84" s="113"/>
      <c r="GW84" s="113"/>
      <c r="GX84" s="113"/>
      <c r="GY84" s="113"/>
      <c r="GZ84" s="113"/>
      <c r="HA84" s="113"/>
      <c r="HB84" s="113"/>
      <c r="HC84" s="113"/>
      <c r="HD84" s="113"/>
      <c r="HE84" s="113"/>
      <c r="HF84" s="113"/>
      <c r="HG84" s="113"/>
      <c r="HH84" s="113"/>
      <c r="HI84" s="113"/>
      <c r="HJ84" s="114"/>
      <c r="HK84" s="114"/>
      <c r="HL84" s="114"/>
      <c r="HM84" s="114"/>
      <c r="HN84" s="114"/>
      <c r="HO84" s="114"/>
      <c r="HP84" s="114"/>
      <c r="HQ84" s="114"/>
      <c r="HR84" s="114"/>
      <c r="HS84" s="114"/>
      <c r="HT84" s="114"/>
      <c r="HU84" s="114"/>
      <c r="HV84" s="114"/>
      <c r="HW84" s="114"/>
      <c r="HX84" s="114"/>
      <c r="HY84" s="114"/>
      <c r="HZ84" s="114"/>
      <c r="IA84" s="114"/>
      <c r="IB84" s="114"/>
      <c r="IC84" s="114"/>
      <c r="ID84" s="114"/>
      <c r="IE84" s="114"/>
      <c r="IF84" s="114"/>
      <c r="IG84" s="114"/>
      <c r="IH84" s="114"/>
      <c r="II84" s="114"/>
      <c r="IJ84" s="114"/>
      <c r="IK84" s="114"/>
      <c r="IL84" s="114"/>
      <c r="IM84" s="114"/>
      <c r="IN84" s="114"/>
      <c r="IO84" s="114"/>
      <c r="IP84" s="114"/>
      <c r="IQ84" s="114"/>
      <c r="IR84" s="114"/>
      <c r="IS84" s="114"/>
      <c r="IT84" s="114"/>
    </row>
    <row r="85" s="78" customFormat="1" customHeight="1" spans="1:254">
      <c r="A85" s="143">
        <v>2</v>
      </c>
      <c r="B85" s="144" t="s">
        <v>120</v>
      </c>
      <c r="C85" s="145" t="s">
        <v>49</v>
      </c>
      <c r="D85" s="143" t="s">
        <v>121</v>
      </c>
      <c r="E85" s="146">
        <v>13.8</v>
      </c>
      <c r="F85" s="147">
        <v>480</v>
      </c>
      <c r="G85" s="148">
        <f>F85*E85</f>
        <v>6624</v>
      </c>
      <c r="H85" s="149">
        <v>13.8</v>
      </c>
      <c r="I85" s="172">
        <v>400</v>
      </c>
      <c r="J85" s="173">
        <f t="shared" si="10"/>
        <v>5520</v>
      </c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113"/>
      <c r="AS85" s="113"/>
      <c r="AT85" s="113"/>
      <c r="AU85" s="113"/>
      <c r="AV85" s="113"/>
      <c r="AW85" s="113"/>
      <c r="AX85" s="113"/>
      <c r="AY85" s="113"/>
      <c r="AZ85" s="113"/>
      <c r="BA85" s="113"/>
      <c r="BB85" s="113"/>
      <c r="BC85" s="113"/>
      <c r="BD85" s="113"/>
      <c r="BE85" s="113"/>
      <c r="BF85" s="113"/>
      <c r="BG85" s="113"/>
      <c r="BH85" s="113"/>
      <c r="BI85" s="113"/>
      <c r="BJ85" s="113"/>
      <c r="BK85" s="113"/>
      <c r="BL85" s="113"/>
      <c r="BM85" s="113"/>
      <c r="BN85" s="113"/>
      <c r="BO85" s="113"/>
      <c r="BP85" s="113"/>
      <c r="BQ85" s="113"/>
      <c r="BR85" s="113"/>
      <c r="BS85" s="113"/>
      <c r="BT85" s="113"/>
      <c r="BU85" s="113"/>
      <c r="BV85" s="113"/>
      <c r="BW85" s="113"/>
      <c r="BX85" s="113"/>
      <c r="BY85" s="113"/>
      <c r="BZ85" s="113"/>
      <c r="CA85" s="113"/>
      <c r="CB85" s="113"/>
      <c r="CC85" s="113"/>
      <c r="CD85" s="113"/>
      <c r="CE85" s="113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  <c r="GH85" s="113"/>
      <c r="GI85" s="113"/>
      <c r="GJ85" s="113"/>
      <c r="GK85" s="113"/>
      <c r="GL85" s="113"/>
      <c r="GM85" s="113"/>
      <c r="GN85" s="113"/>
      <c r="GO85" s="113"/>
      <c r="GP85" s="113"/>
      <c r="GQ85" s="113"/>
      <c r="GR85" s="113"/>
      <c r="GS85" s="113"/>
      <c r="GT85" s="113"/>
      <c r="GU85" s="113"/>
      <c r="GV85" s="113"/>
      <c r="GW85" s="113"/>
      <c r="GX85" s="113"/>
      <c r="GY85" s="113"/>
      <c r="GZ85" s="113"/>
      <c r="HA85" s="113"/>
      <c r="HB85" s="113"/>
      <c r="HC85" s="113"/>
      <c r="HD85" s="113"/>
      <c r="HE85" s="113"/>
      <c r="HF85" s="113"/>
      <c r="HG85" s="113"/>
      <c r="HH85" s="113"/>
      <c r="HI85" s="113"/>
      <c r="HJ85" s="114"/>
      <c r="HK85" s="114"/>
      <c r="HL85" s="114"/>
      <c r="HM85" s="114"/>
      <c r="HN85" s="114"/>
      <c r="HO85" s="114"/>
      <c r="HP85" s="114"/>
      <c r="HQ85" s="114"/>
      <c r="HR85" s="114"/>
      <c r="HS85" s="114"/>
      <c r="HT85" s="114"/>
      <c r="HU85" s="114"/>
      <c r="HV85" s="114"/>
      <c r="HW85" s="114"/>
      <c r="HX85" s="114"/>
      <c r="HY85" s="114"/>
      <c r="HZ85" s="114"/>
      <c r="IA85" s="114"/>
      <c r="IB85" s="114"/>
      <c r="IC85" s="114"/>
      <c r="ID85" s="114"/>
      <c r="IE85" s="114"/>
      <c r="IF85" s="114"/>
      <c r="IG85" s="114"/>
      <c r="IH85" s="114"/>
      <c r="II85" s="114"/>
      <c r="IJ85" s="114"/>
      <c r="IK85" s="114"/>
      <c r="IL85" s="114"/>
      <c r="IM85" s="114"/>
      <c r="IN85" s="114"/>
      <c r="IO85" s="114"/>
      <c r="IP85" s="114"/>
      <c r="IQ85" s="114"/>
      <c r="IR85" s="114"/>
      <c r="IS85" s="114"/>
      <c r="IT85" s="114"/>
    </row>
    <row r="86" s="78" customFormat="1" customHeight="1" spans="1:254">
      <c r="A86" s="91">
        <v>3</v>
      </c>
      <c r="B86" s="97" t="s">
        <v>82</v>
      </c>
      <c r="C86" s="92" t="s">
        <v>66</v>
      </c>
      <c r="D86" s="91" t="s">
        <v>42</v>
      </c>
      <c r="E86" s="93">
        <f>13.6+11.2+15.05-0.9*3</f>
        <v>37.15</v>
      </c>
      <c r="F86" s="94">
        <v>45</v>
      </c>
      <c r="G86" s="124">
        <f t="shared" ref="G86:G96" si="11">F86*E86</f>
        <v>1671.75</v>
      </c>
      <c r="H86" s="142">
        <f>13.6+11.2+15.05-0.9*3</f>
        <v>37.15</v>
      </c>
      <c r="I86" s="104">
        <v>35</v>
      </c>
      <c r="J86" s="170">
        <f t="shared" si="10"/>
        <v>1300.25</v>
      </c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113"/>
      <c r="AS86" s="113"/>
      <c r="AT86" s="113"/>
      <c r="AU86" s="113"/>
      <c r="AV86" s="113"/>
      <c r="AW86" s="113"/>
      <c r="AX86" s="113"/>
      <c r="AY86" s="113"/>
      <c r="AZ86" s="113"/>
      <c r="BA86" s="113"/>
      <c r="BB86" s="113"/>
      <c r="BC86" s="113"/>
      <c r="BD86" s="113"/>
      <c r="BE86" s="113"/>
      <c r="BF86" s="113"/>
      <c r="BG86" s="113"/>
      <c r="BH86" s="113"/>
      <c r="BI86" s="113"/>
      <c r="BJ86" s="113"/>
      <c r="BK86" s="113"/>
      <c r="BL86" s="113"/>
      <c r="BM86" s="113"/>
      <c r="BN86" s="113"/>
      <c r="BO86" s="113"/>
      <c r="BP86" s="113"/>
      <c r="BQ86" s="113"/>
      <c r="BR86" s="113"/>
      <c r="BS86" s="113"/>
      <c r="BT86" s="113"/>
      <c r="BU86" s="113"/>
      <c r="BV86" s="113"/>
      <c r="BW86" s="113"/>
      <c r="BX86" s="113"/>
      <c r="BY86" s="113"/>
      <c r="BZ86" s="113"/>
      <c r="CA86" s="113"/>
      <c r="CB86" s="113"/>
      <c r="CC86" s="113"/>
      <c r="CD86" s="113"/>
      <c r="CE86" s="113"/>
      <c r="CF86" s="113"/>
      <c r="CG86" s="113"/>
      <c r="CH86" s="113"/>
      <c r="CI86" s="113"/>
      <c r="CJ86" s="113"/>
      <c r="CK86" s="113"/>
      <c r="CL86" s="113"/>
      <c r="CM86" s="113"/>
      <c r="CN86" s="113"/>
      <c r="CO86" s="113"/>
      <c r="CP86" s="113"/>
      <c r="CQ86" s="113"/>
      <c r="CR86" s="113"/>
      <c r="CS86" s="113"/>
      <c r="CT86" s="113"/>
      <c r="CU86" s="113"/>
      <c r="CV86" s="113"/>
      <c r="CW86" s="113"/>
      <c r="CX86" s="113"/>
      <c r="CY86" s="113"/>
      <c r="CZ86" s="113"/>
      <c r="DA86" s="113"/>
      <c r="DB86" s="113"/>
      <c r="DC86" s="113"/>
      <c r="DD86" s="113"/>
      <c r="DE86" s="113"/>
      <c r="DF86" s="113"/>
      <c r="DG86" s="113"/>
      <c r="DH86" s="113"/>
      <c r="DI86" s="113"/>
      <c r="DJ86" s="113"/>
      <c r="DK86" s="113"/>
      <c r="DL86" s="113"/>
      <c r="DM86" s="113"/>
      <c r="DN86" s="113"/>
      <c r="DO86" s="113"/>
      <c r="DP86" s="113"/>
      <c r="DQ86" s="113"/>
      <c r="DR86" s="113"/>
      <c r="DS86" s="113"/>
      <c r="DT86" s="113"/>
      <c r="DU86" s="113"/>
      <c r="DV86" s="113"/>
      <c r="DW86" s="113"/>
      <c r="DX86" s="113"/>
      <c r="DY86" s="113"/>
      <c r="DZ86" s="113"/>
      <c r="EA86" s="113"/>
      <c r="EB86" s="113"/>
      <c r="EC86" s="113"/>
      <c r="ED86" s="113"/>
      <c r="EE86" s="113"/>
      <c r="EF86" s="113"/>
      <c r="EG86" s="113"/>
      <c r="EH86" s="113"/>
      <c r="EI86" s="113"/>
      <c r="EJ86" s="113"/>
      <c r="EK86" s="113"/>
      <c r="EL86" s="113"/>
      <c r="EM86" s="113"/>
      <c r="EN86" s="113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  <c r="GH86" s="113"/>
      <c r="GI86" s="113"/>
      <c r="GJ86" s="113"/>
      <c r="GK86" s="113"/>
      <c r="GL86" s="113"/>
      <c r="GM86" s="113"/>
      <c r="GN86" s="113"/>
      <c r="GO86" s="113"/>
      <c r="GP86" s="113"/>
      <c r="GQ86" s="113"/>
      <c r="GR86" s="113"/>
      <c r="GS86" s="113"/>
      <c r="GT86" s="113"/>
      <c r="GU86" s="113"/>
      <c r="GV86" s="113"/>
      <c r="GW86" s="113"/>
      <c r="GX86" s="113"/>
      <c r="GY86" s="113"/>
      <c r="GZ86" s="113"/>
      <c r="HA86" s="113"/>
      <c r="HB86" s="113"/>
      <c r="HC86" s="113"/>
      <c r="HD86" s="113"/>
      <c r="HE86" s="113"/>
      <c r="HF86" s="113"/>
      <c r="HG86" s="113"/>
      <c r="HH86" s="113"/>
      <c r="HI86" s="113"/>
      <c r="HJ86" s="114"/>
      <c r="HK86" s="114"/>
      <c r="HL86" s="114"/>
      <c r="HM86" s="114"/>
      <c r="HN86" s="114"/>
      <c r="HO86" s="114"/>
      <c r="HP86" s="114"/>
      <c r="HQ86" s="114"/>
      <c r="HR86" s="114"/>
      <c r="HS86" s="114"/>
      <c r="HT86" s="114"/>
      <c r="HU86" s="114"/>
      <c r="HV86" s="114"/>
      <c r="HW86" s="114"/>
      <c r="HX86" s="114"/>
      <c r="HY86" s="114"/>
      <c r="HZ86" s="114"/>
      <c r="IA86" s="114"/>
      <c r="IB86" s="114"/>
      <c r="IC86" s="114"/>
      <c r="ID86" s="114"/>
      <c r="IE86" s="114"/>
      <c r="IF86" s="114"/>
      <c r="IG86" s="114"/>
      <c r="IH86" s="114"/>
      <c r="II86" s="114"/>
      <c r="IJ86" s="114"/>
      <c r="IK86" s="114"/>
      <c r="IL86" s="114"/>
      <c r="IM86" s="114"/>
      <c r="IN86" s="114"/>
      <c r="IO86" s="114"/>
      <c r="IP86" s="114"/>
      <c r="IQ86" s="114"/>
      <c r="IR86" s="114"/>
      <c r="IS86" s="114"/>
      <c r="IT86" s="114"/>
    </row>
    <row r="87" s="78" customFormat="1" customHeight="1" spans="1:254">
      <c r="A87" s="91">
        <v>4</v>
      </c>
      <c r="B87" s="97" t="s">
        <v>83</v>
      </c>
      <c r="C87" s="92" t="s">
        <v>41</v>
      </c>
      <c r="D87" s="91" t="s">
        <v>42</v>
      </c>
      <c r="E87" s="93">
        <f>0.9*4+1.45*2</f>
        <v>6.5</v>
      </c>
      <c r="F87" s="94">
        <v>178</v>
      </c>
      <c r="G87" s="124">
        <f t="shared" si="11"/>
        <v>1157</v>
      </c>
      <c r="H87" s="142">
        <f>0.9*4+1.45*2</f>
        <v>6.5</v>
      </c>
      <c r="I87" s="104">
        <v>168</v>
      </c>
      <c r="J87" s="170">
        <f t="shared" si="10"/>
        <v>1092</v>
      </c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3"/>
      <c r="CD87" s="113"/>
      <c r="CE87" s="113"/>
      <c r="CF87" s="113"/>
      <c r="CG87" s="113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3"/>
      <c r="CV87" s="113"/>
      <c r="CW87" s="113"/>
      <c r="CX87" s="113"/>
      <c r="CY87" s="113"/>
      <c r="CZ87" s="113"/>
      <c r="DA87" s="113"/>
      <c r="DB87" s="113"/>
      <c r="DC87" s="113"/>
      <c r="DD87" s="113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  <c r="GH87" s="113"/>
      <c r="GI87" s="113"/>
      <c r="GJ87" s="113"/>
      <c r="GK87" s="113"/>
      <c r="GL87" s="113"/>
      <c r="GM87" s="113"/>
      <c r="GN87" s="113"/>
      <c r="GO87" s="113"/>
      <c r="GP87" s="113"/>
      <c r="GQ87" s="113"/>
      <c r="GR87" s="113"/>
      <c r="GS87" s="113"/>
      <c r="GT87" s="113"/>
      <c r="GU87" s="113"/>
      <c r="GV87" s="113"/>
      <c r="GW87" s="113"/>
      <c r="GX87" s="113"/>
      <c r="GY87" s="113"/>
      <c r="GZ87" s="113"/>
      <c r="HA87" s="113"/>
      <c r="HB87" s="113"/>
      <c r="HC87" s="113"/>
      <c r="HD87" s="113"/>
      <c r="HE87" s="113"/>
      <c r="HF87" s="113"/>
      <c r="HG87" s="113"/>
      <c r="HH87" s="113"/>
      <c r="HI87" s="113"/>
      <c r="HJ87" s="114"/>
      <c r="HK87" s="114"/>
      <c r="HL87" s="114"/>
      <c r="HM87" s="114"/>
      <c r="HN87" s="114"/>
      <c r="HO87" s="114"/>
      <c r="HP87" s="114"/>
      <c r="HQ87" s="114"/>
      <c r="HR87" s="114"/>
      <c r="HS87" s="114"/>
      <c r="HT87" s="114"/>
      <c r="HU87" s="114"/>
      <c r="HV87" s="114"/>
      <c r="HW87" s="114"/>
      <c r="HX87" s="114"/>
      <c r="HY87" s="114"/>
      <c r="HZ87" s="114"/>
      <c r="IA87" s="114"/>
      <c r="IB87" s="114"/>
      <c r="IC87" s="114"/>
      <c r="ID87" s="114"/>
      <c r="IE87" s="114"/>
      <c r="IF87" s="114"/>
      <c r="IG87" s="114"/>
      <c r="IH87" s="114"/>
      <c r="II87" s="114"/>
      <c r="IJ87" s="114"/>
      <c r="IK87" s="114"/>
      <c r="IL87" s="114"/>
      <c r="IM87" s="114"/>
      <c r="IN87" s="114"/>
      <c r="IO87" s="114"/>
      <c r="IP87" s="114"/>
      <c r="IQ87" s="114"/>
      <c r="IR87" s="114"/>
      <c r="IS87" s="114"/>
      <c r="IT87" s="114"/>
    </row>
    <row r="88" s="78" customFormat="1" customHeight="1" spans="1:254">
      <c r="A88" s="91">
        <v>5</v>
      </c>
      <c r="B88" s="97" t="s">
        <v>43</v>
      </c>
      <c r="C88" s="92" t="s">
        <v>44</v>
      </c>
      <c r="D88" s="91" t="s">
        <v>45</v>
      </c>
      <c r="E88" s="93">
        <f>E84+E85+22.5</f>
        <v>55.6</v>
      </c>
      <c r="F88" s="94">
        <v>68</v>
      </c>
      <c r="G88" s="124">
        <f t="shared" si="11"/>
        <v>3780.8</v>
      </c>
      <c r="H88" s="142">
        <f>H84+H85+22.5</f>
        <v>55.6</v>
      </c>
      <c r="I88" s="104">
        <v>65</v>
      </c>
      <c r="J88" s="170">
        <f t="shared" si="10"/>
        <v>3614</v>
      </c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113"/>
      <c r="BC88" s="113"/>
      <c r="BD88" s="113"/>
      <c r="BE88" s="113"/>
      <c r="BF88" s="113"/>
      <c r="BG88" s="113"/>
      <c r="BH88" s="113"/>
      <c r="BI88" s="113"/>
      <c r="BJ88" s="113"/>
      <c r="BK88" s="113"/>
      <c r="BL88" s="113"/>
      <c r="BM88" s="113"/>
      <c r="BN88" s="113"/>
      <c r="BO88" s="113"/>
      <c r="BP88" s="113"/>
      <c r="BQ88" s="113"/>
      <c r="BR88" s="113"/>
      <c r="BS88" s="113"/>
      <c r="BT88" s="113"/>
      <c r="BU88" s="113"/>
      <c r="BV88" s="113"/>
      <c r="BW88" s="113"/>
      <c r="BX88" s="113"/>
      <c r="BY88" s="113"/>
      <c r="BZ88" s="113"/>
      <c r="CA88" s="113"/>
      <c r="CB88" s="113"/>
      <c r="CC88" s="113"/>
      <c r="CD88" s="113"/>
      <c r="CE88" s="113"/>
      <c r="CF88" s="113"/>
      <c r="CG88" s="113"/>
      <c r="CH88" s="113"/>
      <c r="CI88" s="113"/>
      <c r="CJ88" s="113"/>
      <c r="CK88" s="113"/>
      <c r="CL88" s="113"/>
      <c r="CM88" s="113"/>
      <c r="CN88" s="113"/>
      <c r="CO88" s="113"/>
      <c r="CP88" s="113"/>
      <c r="CQ88" s="113"/>
      <c r="CR88" s="113"/>
      <c r="CS88" s="113"/>
      <c r="CT88" s="113"/>
      <c r="CU88" s="113"/>
      <c r="CV88" s="113"/>
      <c r="CW88" s="113"/>
      <c r="CX88" s="113"/>
      <c r="CY88" s="113"/>
      <c r="CZ88" s="113"/>
      <c r="DA88" s="113"/>
      <c r="DB88" s="113"/>
      <c r="DC88" s="113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113"/>
      <c r="EE88" s="113"/>
      <c r="EF88" s="113"/>
      <c r="EG88" s="113"/>
      <c r="EH88" s="113"/>
      <c r="EI88" s="113"/>
      <c r="EJ88" s="113"/>
      <c r="EK88" s="113"/>
      <c r="EL88" s="113"/>
      <c r="EM88" s="113"/>
      <c r="EN88" s="113"/>
      <c r="EO88" s="113"/>
      <c r="EP88" s="113"/>
      <c r="EQ88" s="113"/>
      <c r="ER88" s="113"/>
      <c r="ES88" s="113"/>
      <c r="ET88" s="113"/>
      <c r="EU88" s="113"/>
      <c r="EV88" s="113"/>
      <c r="EW88" s="113"/>
      <c r="EX88" s="113"/>
      <c r="EY88" s="113"/>
      <c r="EZ88" s="113"/>
      <c r="FA88" s="113"/>
      <c r="FB88" s="113"/>
      <c r="FC88" s="113"/>
      <c r="FD88" s="113"/>
      <c r="FE88" s="113"/>
      <c r="FF88" s="113"/>
      <c r="FG88" s="113"/>
      <c r="FH88" s="113"/>
      <c r="FI88" s="113"/>
      <c r="FJ88" s="113"/>
      <c r="FK88" s="113"/>
      <c r="FL88" s="113"/>
      <c r="FM88" s="113"/>
      <c r="FN88" s="113"/>
      <c r="FO88" s="113"/>
      <c r="FP88" s="113"/>
      <c r="FQ88" s="113"/>
      <c r="FR88" s="113"/>
      <c r="FS88" s="113"/>
      <c r="FT88" s="113"/>
      <c r="FU88" s="113"/>
      <c r="FV88" s="113"/>
      <c r="FW88" s="113"/>
      <c r="FX88" s="113"/>
      <c r="FY88" s="113"/>
      <c r="FZ88" s="113"/>
      <c r="GA88" s="113"/>
      <c r="GB88" s="113"/>
      <c r="GC88" s="113"/>
      <c r="GD88" s="113"/>
      <c r="GE88" s="113"/>
      <c r="GF88" s="113"/>
      <c r="GG88" s="113"/>
      <c r="GH88" s="113"/>
      <c r="GI88" s="113"/>
      <c r="GJ88" s="113"/>
      <c r="GK88" s="113"/>
      <c r="GL88" s="113"/>
      <c r="GM88" s="113"/>
      <c r="GN88" s="113"/>
      <c r="GO88" s="113"/>
      <c r="GP88" s="113"/>
      <c r="GQ88" s="113"/>
      <c r="GR88" s="113"/>
      <c r="GS88" s="113"/>
      <c r="GT88" s="113"/>
      <c r="GU88" s="113"/>
      <c r="GV88" s="113"/>
      <c r="GW88" s="113"/>
      <c r="GX88" s="113"/>
      <c r="GY88" s="113"/>
      <c r="GZ88" s="113"/>
      <c r="HA88" s="113"/>
      <c r="HB88" s="113"/>
      <c r="HC88" s="113"/>
      <c r="HD88" s="113"/>
      <c r="HE88" s="113"/>
      <c r="HF88" s="113"/>
      <c r="HG88" s="113"/>
      <c r="HH88" s="113"/>
      <c r="HI88" s="113"/>
      <c r="HJ88" s="114"/>
      <c r="HK88" s="114"/>
      <c r="HL88" s="114"/>
      <c r="HM88" s="114"/>
      <c r="HN88" s="114"/>
      <c r="HO88" s="114"/>
      <c r="HP88" s="114"/>
      <c r="HQ88" s="114"/>
      <c r="HR88" s="114"/>
      <c r="HS88" s="114"/>
      <c r="HT88" s="114"/>
      <c r="HU88" s="114"/>
      <c r="HV88" s="114"/>
      <c r="HW88" s="114"/>
      <c r="HX88" s="114"/>
      <c r="HY88" s="114"/>
      <c r="HZ88" s="114"/>
      <c r="IA88" s="114"/>
      <c r="IB88" s="114"/>
      <c r="IC88" s="114"/>
      <c r="ID88" s="114"/>
      <c r="IE88" s="114"/>
      <c r="IF88" s="114"/>
      <c r="IG88" s="114"/>
      <c r="IH88" s="114"/>
      <c r="II88" s="114"/>
      <c r="IJ88" s="114"/>
      <c r="IK88" s="114"/>
      <c r="IL88" s="114"/>
      <c r="IM88" s="114"/>
      <c r="IN88" s="114"/>
      <c r="IO88" s="114"/>
      <c r="IP88" s="114"/>
      <c r="IQ88" s="114"/>
      <c r="IR88" s="114"/>
      <c r="IS88" s="114"/>
      <c r="IT88" s="114"/>
    </row>
    <row r="89" s="78" customFormat="1" customHeight="1" spans="1:254">
      <c r="A89" s="91">
        <v>6</v>
      </c>
      <c r="B89" s="97" t="s">
        <v>122</v>
      </c>
      <c r="C89" s="92" t="s">
        <v>49</v>
      </c>
      <c r="D89" s="91" t="s">
        <v>45</v>
      </c>
      <c r="E89" s="93">
        <v>52</v>
      </c>
      <c r="F89" s="94">
        <v>45</v>
      </c>
      <c r="G89" s="124">
        <f t="shared" si="11"/>
        <v>2340</v>
      </c>
      <c r="H89" s="142">
        <v>52</v>
      </c>
      <c r="I89" s="104">
        <v>28</v>
      </c>
      <c r="J89" s="170">
        <f t="shared" si="10"/>
        <v>1456</v>
      </c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113"/>
      <c r="AS89" s="113"/>
      <c r="AT89" s="113"/>
      <c r="AU89" s="113"/>
      <c r="AV89" s="113"/>
      <c r="AW89" s="113"/>
      <c r="AX89" s="113"/>
      <c r="AY89" s="113"/>
      <c r="AZ89" s="113"/>
      <c r="BA89" s="113"/>
      <c r="BB89" s="113"/>
      <c r="BC89" s="113"/>
      <c r="BD89" s="113"/>
      <c r="BE89" s="113"/>
      <c r="BF89" s="113"/>
      <c r="BG89" s="113"/>
      <c r="BH89" s="113"/>
      <c r="BI89" s="113"/>
      <c r="BJ89" s="113"/>
      <c r="BK89" s="113"/>
      <c r="BL89" s="113"/>
      <c r="BM89" s="113"/>
      <c r="BN89" s="113"/>
      <c r="BO89" s="113"/>
      <c r="BP89" s="113"/>
      <c r="BQ89" s="113"/>
      <c r="BR89" s="113"/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3"/>
      <c r="CD89" s="113"/>
      <c r="CE89" s="113"/>
      <c r="CF89" s="113"/>
      <c r="CG89" s="113"/>
      <c r="CH89" s="113"/>
      <c r="CI89" s="113"/>
      <c r="CJ89" s="113"/>
      <c r="CK89" s="113"/>
      <c r="CL89" s="113"/>
      <c r="CM89" s="113"/>
      <c r="CN89" s="113"/>
      <c r="CO89" s="113"/>
      <c r="CP89" s="113"/>
      <c r="CQ89" s="113"/>
      <c r="CR89" s="113"/>
      <c r="CS89" s="113"/>
      <c r="CT89" s="113"/>
      <c r="CU89" s="113"/>
      <c r="CV89" s="113"/>
      <c r="CW89" s="113"/>
      <c r="CX89" s="113"/>
      <c r="CY89" s="113"/>
      <c r="CZ89" s="113"/>
      <c r="DA89" s="113"/>
      <c r="DB89" s="113"/>
      <c r="DC89" s="113"/>
      <c r="DD89" s="113"/>
      <c r="DE89" s="113"/>
      <c r="DF89" s="113"/>
      <c r="DG89" s="113"/>
      <c r="DH89" s="113"/>
      <c r="DI89" s="113"/>
      <c r="DJ89" s="113"/>
      <c r="DK89" s="113"/>
      <c r="DL89" s="113"/>
      <c r="DM89" s="113"/>
      <c r="DN89" s="113"/>
      <c r="DO89" s="113"/>
      <c r="DP89" s="113"/>
      <c r="DQ89" s="113"/>
      <c r="DR89" s="113"/>
      <c r="DS89" s="113"/>
      <c r="DT89" s="113"/>
      <c r="DU89" s="113"/>
      <c r="DV89" s="113"/>
      <c r="DW89" s="113"/>
      <c r="DX89" s="113"/>
      <c r="DY89" s="113"/>
      <c r="DZ89" s="113"/>
      <c r="EA89" s="113"/>
      <c r="EB89" s="113"/>
      <c r="EC89" s="113"/>
      <c r="ED89" s="113"/>
      <c r="EE89" s="113"/>
      <c r="EF89" s="113"/>
      <c r="EG89" s="113"/>
      <c r="EH89" s="113"/>
      <c r="EI89" s="113"/>
      <c r="EJ89" s="113"/>
      <c r="EK89" s="113"/>
      <c r="EL89" s="113"/>
      <c r="EM89" s="113"/>
      <c r="EN89" s="113"/>
      <c r="EO89" s="113"/>
      <c r="EP89" s="113"/>
      <c r="EQ89" s="113"/>
      <c r="ER89" s="113"/>
      <c r="ES89" s="113"/>
      <c r="ET89" s="113"/>
      <c r="EU89" s="113"/>
      <c r="EV89" s="113"/>
      <c r="EW89" s="113"/>
      <c r="EX89" s="113"/>
      <c r="EY89" s="113"/>
      <c r="EZ89" s="113"/>
      <c r="FA89" s="113"/>
      <c r="FB89" s="113"/>
      <c r="FC89" s="113"/>
      <c r="FD89" s="113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  <c r="GH89" s="113"/>
      <c r="GI89" s="113"/>
      <c r="GJ89" s="113"/>
      <c r="GK89" s="113"/>
      <c r="GL89" s="113"/>
      <c r="GM89" s="113"/>
      <c r="GN89" s="113"/>
      <c r="GO89" s="113"/>
      <c r="GP89" s="113"/>
      <c r="GQ89" s="113"/>
      <c r="GR89" s="113"/>
      <c r="GS89" s="113"/>
      <c r="GT89" s="113"/>
      <c r="GU89" s="113"/>
      <c r="GV89" s="113"/>
      <c r="GW89" s="113"/>
      <c r="GX89" s="113"/>
      <c r="GY89" s="113"/>
      <c r="GZ89" s="113"/>
      <c r="HA89" s="113"/>
      <c r="HB89" s="113"/>
      <c r="HC89" s="113"/>
      <c r="HD89" s="113"/>
      <c r="HE89" s="113"/>
      <c r="HF89" s="113"/>
      <c r="HG89" s="113"/>
      <c r="HH89" s="113"/>
      <c r="HI89" s="113"/>
      <c r="HJ89" s="114"/>
      <c r="HK89" s="114"/>
      <c r="HL89" s="114"/>
      <c r="HM89" s="114"/>
      <c r="HN89" s="114"/>
      <c r="HO89" s="114"/>
      <c r="HP89" s="114"/>
      <c r="HQ89" s="114"/>
      <c r="HR89" s="114"/>
      <c r="HS89" s="114"/>
      <c r="HT89" s="114"/>
      <c r="HU89" s="114"/>
      <c r="HV89" s="114"/>
      <c r="HW89" s="114"/>
      <c r="HX89" s="114"/>
      <c r="HY89" s="114"/>
      <c r="HZ89" s="114"/>
      <c r="IA89" s="114"/>
      <c r="IB89" s="114"/>
      <c r="IC89" s="114"/>
      <c r="ID89" s="114"/>
      <c r="IE89" s="114"/>
      <c r="IF89" s="114"/>
      <c r="IG89" s="114"/>
      <c r="IH89" s="114"/>
      <c r="II89" s="114"/>
      <c r="IJ89" s="114"/>
      <c r="IK89" s="114"/>
      <c r="IL89" s="114"/>
      <c r="IM89" s="114"/>
      <c r="IN89" s="114"/>
      <c r="IO89" s="114"/>
      <c r="IP89" s="114"/>
      <c r="IQ89" s="114"/>
      <c r="IR89" s="114"/>
      <c r="IS89" s="114"/>
      <c r="IT89" s="114"/>
    </row>
    <row r="90" s="78" customFormat="1" customHeight="1" spans="1:254">
      <c r="A90" s="91">
        <v>7</v>
      </c>
      <c r="B90" s="97" t="s">
        <v>109</v>
      </c>
      <c r="C90" s="92" t="s">
        <v>49</v>
      </c>
      <c r="D90" s="91" t="s">
        <v>45</v>
      </c>
      <c r="E90" s="93">
        <f>(11.2+15.1+13.6)*3-0.9*2.1*3+31.6*2.7-0.9*2.1-1.45*2.1+21*3.3-1.45*2.1*2</f>
        <v>257.625</v>
      </c>
      <c r="F90" s="94">
        <v>45</v>
      </c>
      <c r="G90" s="124">
        <f t="shared" si="11"/>
        <v>11593.125</v>
      </c>
      <c r="H90" s="142">
        <f>(11.2+15.1+13.6)*3-0.9*2.1*3+31.6*2.7-0.9*2.1-1.45*2.1+21*3.3-1.45*2.1*2</f>
        <v>257.625</v>
      </c>
      <c r="I90" s="104">
        <v>28</v>
      </c>
      <c r="J90" s="170">
        <f t="shared" si="10"/>
        <v>7213.5</v>
      </c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113"/>
      <c r="AS90" s="113"/>
      <c r="AT90" s="113"/>
      <c r="AU90" s="113"/>
      <c r="AV90" s="113"/>
      <c r="AW90" s="113"/>
      <c r="AX90" s="113"/>
      <c r="AY90" s="113"/>
      <c r="AZ90" s="113"/>
      <c r="BA90" s="113"/>
      <c r="BB90" s="113"/>
      <c r="BC90" s="113"/>
      <c r="BD90" s="113"/>
      <c r="BE90" s="113"/>
      <c r="BF90" s="113"/>
      <c r="BG90" s="113"/>
      <c r="BH90" s="113"/>
      <c r="BI90" s="113"/>
      <c r="BJ90" s="113"/>
      <c r="BK90" s="113"/>
      <c r="BL90" s="113"/>
      <c r="BM90" s="113"/>
      <c r="BN90" s="113"/>
      <c r="BO90" s="113"/>
      <c r="BP90" s="113"/>
      <c r="BQ90" s="113"/>
      <c r="BR90" s="113"/>
      <c r="BS90" s="113"/>
      <c r="BT90" s="113"/>
      <c r="BU90" s="113"/>
      <c r="BV90" s="113"/>
      <c r="BW90" s="113"/>
      <c r="BX90" s="113"/>
      <c r="BY90" s="113"/>
      <c r="BZ90" s="113"/>
      <c r="CA90" s="113"/>
      <c r="CB90" s="113"/>
      <c r="CC90" s="113"/>
      <c r="CD90" s="113"/>
      <c r="CE90" s="113"/>
      <c r="CF90" s="113"/>
      <c r="CG90" s="113"/>
      <c r="CH90" s="113"/>
      <c r="CI90" s="113"/>
      <c r="CJ90" s="113"/>
      <c r="CK90" s="113"/>
      <c r="CL90" s="113"/>
      <c r="CM90" s="113"/>
      <c r="CN90" s="113"/>
      <c r="CO90" s="113"/>
      <c r="CP90" s="113"/>
      <c r="CQ90" s="113"/>
      <c r="CR90" s="113"/>
      <c r="CS90" s="113"/>
      <c r="CT90" s="113"/>
      <c r="CU90" s="113"/>
      <c r="CV90" s="113"/>
      <c r="CW90" s="113"/>
      <c r="CX90" s="113"/>
      <c r="CY90" s="113"/>
      <c r="CZ90" s="113"/>
      <c r="DA90" s="113"/>
      <c r="DB90" s="113"/>
      <c r="DC90" s="113"/>
      <c r="DD90" s="113"/>
      <c r="DE90" s="113"/>
      <c r="DF90" s="113"/>
      <c r="DG90" s="113"/>
      <c r="DH90" s="113"/>
      <c r="DI90" s="113"/>
      <c r="DJ90" s="113"/>
      <c r="DK90" s="113"/>
      <c r="DL90" s="113"/>
      <c r="DM90" s="113"/>
      <c r="DN90" s="113"/>
      <c r="DO90" s="113"/>
      <c r="DP90" s="113"/>
      <c r="DQ90" s="113"/>
      <c r="DR90" s="113"/>
      <c r="DS90" s="113"/>
      <c r="DT90" s="113"/>
      <c r="DU90" s="113"/>
      <c r="DV90" s="113"/>
      <c r="DW90" s="113"/>
      <c r="DX90" s="113"/>
      <c r="DY90" s="113"/>
      <c r="DZ90" s="113"/>
      <c r="EA90" s="113"/>
      <c r="EB90" s="113"/>
      <c r="EC90" s="113"/>
      <c r="ED90" s="113"/>
      <c r="EE90" s="113"/>
      <c r="EF90" s="113"/>
      <c r="EG90" s="113"/>
      <c r="EH90" s="113"/>
      <c r="EI90" s="113"/>
      <c r="EJ90" s="113"/>
      <c r="EK90" s="113"/>
      <c r="EL90" s="113"/>
      <c r="EM90" s="113"/>
      <c r="EN90" s="113"/>
      <c r="EO90" s="113"/>
      <c r="EP90" s="113"/>
      <c r="EQ90" s="113"/>
      <c r="ER90" s="113"/>
      <c r="ES90" s="113"/>
      <c r="ET90" s="113"/>
      <c r="EU90" s="113"/>
      <c r="EV90" s="113"/>
      <c r="EW90" s="113"/>
      <c r="EX90" s="113"/>
      <c r="EY90" s="113"/>
      <c r="EZ90" s="113"/>
      <c r="FA90" s="113"/>
      <c r="FB90" s="113"/>
      <c r="FC90" s="113"/>
      <c r="FD90" s="113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  <c r="GH90" s="113"/>
      <c r="GI90" s="113"/>
      <c r="GJ90" s="113"/>
      <c r="GK90" s="113"/>
      <c r="GL90" s="113"/>
      <c r="GM90" s="113"/>
      <c r="GN90" s="113"/>
      <c r="GO90" s="113"/>
      <c r="GP90" s="113"/>
      <c r="GQ90" s="113"/>
      <c r="GR90" s="113"/>
      <c r="GS90" s="113"/>
      <c r="GT90" s="113"/>
      <c r="GU90" s="113"/>
      <c r="GV90" s="113"/>
      <c r="GW90" s="113"/>
      <c r="GX90" s="113"/>
      <c r="GY90" s="113"/>
      <c r="GZ90" s="113"/>
      <c r="HA90" s="113"/>
      <c r="HB90" s="113"/>
      <c r="HC90" s="113"/>
      <c r="HD90" s="113"/>
      <c r="HE90" s="113"/>
      <c r="HF90" s="113"/>
      <c r="HG90" s="113"/>
      <c r="HH90" s="113"/>
      <c r="HI90" s="113"/>
      <c r="HJ90" s="114"/>
      <c r="HK90" s="114"/>
      <c r="HL90" s="114"/>
      <c r="HM90" s="114"/>
      <c r="HN90" s="114"/>
      <c r="HO90" s="114"/>
      <c r="HP90" s="114"/>
      <c r="HQ90" s="114"/>
      <c r="HR90" s="114"/>
      <c r="HS90" s="114"/>
      <c r="HT90" s="114"/>
      <c r="HU90" s="114"/>
      <c r="HV90" s="114"/>
      <c r="HW90" s="114"/>
      <c r="HX90" s="114"/>
      <c r="HY90" s="114"/>
      <c r="HZ90" s="114"/>
      <c r="IA90" s="114"/>
      <c r="IB90" s="114"/>
      <c r="IC90" s="114"/>
      <c r="ID90" s="114"/>
      <c r="IE90" s="114"/>
      <c r="IF90" s="114"/>
      <c r="IG90" s="114"/>
      <c r="IH90" s="114"/>
      <c r="II90" s="114"/>
      <c r="IJ90" s="114"/>
      <c r="IK90" s="114"/>
      <c r="IL90" s="114"/>
      <c r="IM90" s="114"/>
      <c r="IN90" s="114"/>
      <c r="IO90" s="114"/>
      <c r="IP90" s="114"/>
      <c r="IQ90" s="114"/>
      <c r="IR90" s="114"/>
      <c r="IS90" s="114"/>
      <c r="IT90" s="114"/>
    </row>
    <row r="91" s="78" customFormat="1" customHeight="1" spans="1:254">
      <c r="A91" s="91">
        <v>8</v>
      </c>
      <c r="B91" s="97" t="s">
        <v>51</v>
      </c>
      <c r="C91" s="92" t="s">
        <v>52</v>
      </c>
      <c r="D91" s="91" t="s">
        <v>53</v>
      </c>
      <c r="E91" s="93">
        <v>5</v>
      </c>
      <c r="F91" s="94">
        <v>1700</v>
      </c>
      <c r="G91" s="124">
        <f t="shared" si="11"/>
        <v>8500</v>
      </c>
      <c r="H91" s="142">
        <v>4</v>
      </c>
      <c r="I91" s="104">
        <v>1600</v>
      </c>
      <c r="J91" s="170">
        <f t="shared" si="10"/>
        <v>6400</v>
      </c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113"/>
      <c r="AS91" s="113"/>
      <c r="AT91" s="113"/>
      <c r="AU91" s="113"/>
      <c r="AV91" s="113"/>
      <c r="AW91" s="113"/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3"/>
      <c r="BJ91" s="113"/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3"/>
      <c r="BW91" s="113"/>
      <c r="BX91" s="113"/>
      <c r="BY91" s="113"/>
      <c r="BZ91" s="113"/>
      <c r="CA91" s="113"/>
      <c r="CB91" s="113"/>
      <c r="CC91" s="113"/>
      <c r="CD91" s="113"/>
      <c r="CE91" s="113"/>
      <c r="CF91" s="113"/>
      <c r="CG91" s="113"/>
      <c r="CH91" s="113"/>
      <c r="CI91" s="113"/>
      <c r="CJ91" s="113"/>
      <c r="CK91" s="113"/>
      <c r="CL91" s="113"/>
      <c r="CM91" s="113"/>
      <c r="CN91" s="113"/>
      <c r="CO91" s="113"/>
      <c r="CP91" s="113"/>
      <c r="CQ91" s="113"/>
      <c r="CR91" s="113"/>
      <c r="CS91" s="113"/>
      <c r="CT91" s="113"/>
      <c r="CU91" s="113"/>
      <c r="CV91" s="113"/>
      <c r="CW91" s="113"/>
      <c r="CX91" s="113"/>
      <c r="CY91" s="113"/>
      <c r="CZ91" s="113"/>
      <c r="DA91" s="113"/>
      <c r="DB91" s="113"/>
      <c r="DC91" s="113"/>
      <c r="DD91" s="113"/>
      <c r="DE91" s="113"/>
      <c r="DF91" s="113"/>
      <c r="DG91" s="113"/>
      <c r="DH91" s="113"/>
      <c r="DI91" s="113"/>
      <c r="DJ91" s="113"/>
      <c r="DK91" s="113"/>
      <c r="DL91" s="113"/>
      <c r="DM91" s="113"/>
      <c r="DN91" s="113"/>
      <c r="DO91" s="113"/>
      <c r="DP91" s="113"/>
      <c r="DQ91" s="113"/>
      <c r="DR91" s="113"/>
      <c r="DS91" s="113"/>
      <c r="DT91" s="113"/>
      <c r="DU91" s="113"/>
      <c r="DV91" s="113"/>
      <c r="DW91" s="113"/>
      <c r="DX91" s="113"/>
      <c r="DY91" s="113"/>
      <c r="DZ91" s="113"/>
      <c r="EA91" s="113"/>
      <c r="EB91" s="113"/>
      <c r="EC91" s="113"/>
      <c r="ED91" s="113"/>
      <c r="EE91" s="113"/>
      <c r="EF91" s="113"/>
      <c r="EG91" s="113"/>
      <c r="EH91" s="113"/>
      <c r="EI91" s="113"/>
      <c r="EJ91" s="113"/>
      <c r="EK91" s="113"/>
      <c r="EL91" s="113"/>
      <c r="EM91" s="113"/>
      <c r="EN91" s="113"/>
      <c r="EO91" s="113"/>
      <c r="EP91" s="113"/>
      <c r="EQ91" s="113"/>
      <c r="ER91" s="113"/>
      <c r="ES91" s="113"/>
      <c r="ET91" s="113"/>
      <c r="EU91" s="113"/>
      <c r="EV91" s="113"/>
      <c r="EW91" s="113"/>
      <c r="EX91" s="113"/>
      <c r="EY91" s="113"/>
      <c r="EZ91" s="113"/>
      <c r="FA91" s="113"/>
      <c r="FB91" s="113"/>
      <c r="FC91" s="113"/>
      <c r="FD91" s="113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  <c r="GH91" s="113"/>
      <c r="GI91" s="113"/>
      <c r="GJ91" s="113"/>
      <c r="GK91" s="113"/>
      <c r="GL91" s="113"/>
      <c r="GM91" s="113"/>
      <c r="GN91" s="113"/>
      <c r="GO91" s="113"/>
      <c r="GP91" s="113"/>
      <c r="GQ91" s="113"/>
      <c r="GR91" s="113"/>
      <c r="GS91" s="113"/>
      <c r="GT91" s="113"/>
      <c r="GU91" s="113"/>
      <c r="GV91" s="113"/>
      <c r="GW91" s="113"/>
      <c r="GX91" s="113"/>
      <c r="GY91" s="113"/>
      <c r="GZ91" s="113"/>
      <c r="HA91" s="113"/>
      <c r="HB91" s="113"/>
      <c r="HC91" s="113"/>
      <c r="HD91" s="113"/>
      <c r="HE91" s="113"/>
      <c r="HF91" s="113"/>
      <c r="HG91" s="113"/>
      <c r="HH91" s="113"/>
      <c r="HI91" s="113"/>
      <c r="HJ91" s="114"/>
      <c r="HK91" s="114"/>
      <c r="HL91" s="114"/>
      <c r="HM91" s="114"/>
      <c r="HN91" s="114"/>
      <c r="HO91" s="114"/>
      <c r="HP91" s="114"/>
      <c r="HQ91" s="114"/>
      <c r="HR91" s="114"/>
      <c r="HS91" s="114"/>
      <c r="HT91" s="114"/>
      <c r="HU91" s="114"/>
      <c r="HV91" s="114"/>
      <c r="HW91" s="114"/>
      <c r="HX91" s="114"/>
      <c r="HY91" s="114"/>
      <c r="HZ91" s="114"/>
      <c r="IA91" s="114"/>
      <c r="IB91" s="114"/>
      <c r="IC91" s="114"/>
      <c r="ID91" s="114"/>
      <c r="IE91" s="114"/>
      <c r="IF91" s="114"/>
      <c r="IG91" s="114"/>
      <c r="IH91" s="114"/>
      <c r="II91" s="114"/>
      <c r="IJ91" s="114"/>
      <c r="IK91" s="114"/>
      <c r="IL91" s="114"/>
      <c r="IM91" s="114"/>
      <c r="IN91" s="114"/>
      <c r="IO91" s="114"/>
      <c r="IP91" s="114"/>
      <c r="IQ91" s="114"/>
      <c r="IR91" s="114"/>
      <c r="IS91" s="114"/>
      <c r="IT91" s="114"/>
    </row>
    <row r="92" s="78" customFormat="1" customHeight="1" spans="1:254">
      <c r="A92" s="91">
        <v>9</v>
      </c>
      <c r="B92" s="97" t="s">
        <v>110</v>
      </c>
      <c r="C92" s="92" t="s">
        <v>52</v>
      </c>
      <c r="D92" s="91" t="s">
        <v>53</v>
      </c>
      <c r="E92" s="93">
        <v>2</v>
      </c>
      <c r="F92" s="94">
        <v>3400</v>
      </c>
      <c r="G92" s="124">
        <f t="shared" si="11"/>
        <v>6800</v>
      </c>
      <c r="H92" s="142"/>
      <c r="I92" s="104"/>
      <c r="J92" s="170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  <c r="GH92" s="113"/>
      <c r="GI92" s="113"/>
      <c r="GJ92" s="113"/>
      <c r="GK92" s="113"/>
      <c r="GL92" s="113"/>
      <c r="GM92" s="113"/>
      <c r="GN92" s="113"/>
      <c r="GO92" s="113"/>
      <c r="GP92" s="113"/>
      <c r="GQ92" s="113"/>
      <c r="GR92" s="113"/>
      <c r="GS92" s="113"/>
      <c r="GT92" s="113"/>
      <c r="GU92" s="113"/>
      <c r="GV92" s="113"/>
      <c r="GW92" s="113"/>
      <c r="GX92" s="113"/>
      <c r="GY92" s="113"/>
      <c r="GZ92" s="113"/>
      <c r="HA92" s="113"/>
      <c r="HB92" s="113"/>
      <c r="HC92" s="113"/>
      <c r="HD92" s="113"/>
      <c r="HE92" s="113"/>
      <c r="HF92" s="113"/>
      <c r="HG92" s="113"/>
      <c r="HH92" s="113"/>
      <c r="HI92" s="113"/>
      <c r="HJ92" s="114"/>
      <c r="HK92" s="114"/>
      <c r="HL92" s="114"/>
      <c r="HM92" s="114"/>
      <c r="HN92" s="114"/>
      <c r="HO92" s="114"/>
      <c r="HP92" s="114"/>
      <c r="HQ92" s="114"/>
      <c r="HR92" s="114"/>
      <c r="HS92" s="114"/>
      <c r="HT92" s="114"/>
      <c r="HU92" s="114"/>
      <c r="HV92" s="114"/>
      <c r="HW92" s="114"/>
      <c r="HX92" s="114"/>
      <c r="HY92" s="114"/>
      <c r="HZ92" s="114"/>
      <c r="IA92" s="114"/>
      <c r="IB92" s="114"/>
      <c r="IC92" s="114"/>
      <c r="ID92" s="114"/>
      <c r="IE92" s="114"/>
      <c r="IF92" s="114"/>
      <c r="IG92" s="114"/>
      <c r="IH92" s="114"/>
      <c r="II92" s="114"/>
      <c r="IJ92" s="114"/>
      <c r="IK92" s="114"/>
      <c r="IL92" s="114"/>
      <c r="IM92" s="114"/>
      <c r="IN92" s="114"/>
      <c r="IO92" s="114"/>
      <c r="IP92" s="114"/>
      <c r="IQ92" s="114"/>
      <c r="IR92" s="114"/>
      <c r="IS92" s="114"/>
      <c r="IT92" s="114"/>
    </row>
    <row r="93" s="78" customFormat="1" customHeight="1" spans="1:254">
      <c r="A93" s="91">
        <v>10</v>
      </c>
      <c r="B93" s="171" t="s">
        <v>123</v>
      </c>
      <c r="C93" s="145" t="s">
        <v>112</v>
      </c>
      <c r="D93" s="143" t="s">
        <v>53</v>
      </c>
      <c r="E93" s="146"/>
      <c r="F93" s="147"/>
      <c r="G93" s="148"/>
      <c r="H93" s="149">
        <v>2</v>
      </c>
      <c r="I93" s="172">
        <v>2000</v>
      </c>
      <c r="J93" s="173">
        <f t="shared" si="10"/>
        <v>4000</v>
      </c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113"/>
      <c r="BC93" s="113"/>
      <c r="BD93" s="113"/>
      <c r="BE93" s="113"/>
      <c r="BF93" s="113"/>
      <c r="BG93" s="113"/>
      <c r="BH93" s="113"/>
      <c r="BI93" s="113"/>
      <c r="BJ93" s="113"/>
      <c r="BK93" s="113"/>
      <c r="BL93" s="113"/>
      <c r="BM93" s="113"/>
      <c r="BN93" s="113"/>
      <c r="BO93" s="113"/>
      <c r="BP93" s="113"/>
      <c r="BQ93" s="113"/>
      <c r="BR93" s="113"/>
      <c r="BS93" s="113"/>
      <c r="BT93" s="113"/>
      <c r="BU93" s="113"/>
      <c r="BV93" s="113"/>
      <c r="BW93" s="113"/>
      <c r="BX93" s="113"/>
      <c r="BY93" s="113"/>
      <c r="BZ93" s="113"/>
      <c r="CA93" s="113"/>
      <c r="CB93" s="113"/>
      <c r="CC93" s="113"/>
      <c r="CD93" s="113"/>
      <c r="CE93" s="113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113"/>
      <c r="EA93" s="113"/>
      <c r="EB93" s="113"/>
      <c r="EC93" s="113"/>
      <c r="ED93" s="113"/>
      <c r="EE93" s="113"/>
      <c r="EF93" s="113"/>
      <c r="EG93" s="113"/>
      <c r="EH93" s="113"/>
      <c r="EI93" s="113"/>
      <c r="EJ93" s="113"/>
      <c r="EK93" s="113"/>
      <c r="EL93" s="113"/>
      <c r="EM93" s="113"/>
      <c r="EN93" s="113"/>
      <c r="EO93" s="113"/>
      <c r="EP93" s="113"/>
      <c r="EQ93" s="113"/>
      <c r="ER93" s="113"/>
      <c r="ES93" s="113"/>
      <c r="ET93" s="113"/>
      <c r="EU93" s="113"/>
      <c r="EV93" s="113"/>
      <c r="EW93" s="113"/>
      <c r="EX93" s="113"/>
      <c r="EY93" s="113"/>
      <c r="EZ93" s="113"/>
      <c r="FA93" s="113"/>
      <c r="FB93" s="113"/>
      <c r="FC93" s="113"/>
      <c r="FD93" s="113"/>
      <c r="FE93" s="113"/>
      <c r="FF93" s="113"/>
      <c r="FG93" s="113"/>
      <c r="FH93" s="113"/>
      <c r="FI93" s="113"/>
      <c r="FJ93" s="113"/>
      <c r="FK93" s="113"/>
      <c r="FL93" s="113"/>
      <c r="FM93" s="113"/>
      <c r="FN93" s="113"/>
      <c r="FO93" s="113"/>
      <c r="FP93" s="113"/>
      <c r="FQ93" s="113"/>
      <c r="FR93" s="113"/>
      <c r="FS93" s="113"/>
      <c r="FT93" s="113"/>
      <c r="FU93" s="113"/>
      <c r="FV93" s="113"/>
      <c r="FW93" s="113"/>
      <c r="FX93" s="113"/>
      <c r="FY93" s="113"/>
      <c r="FZ93" s="113"/>
      <c r="GA93" s="113"/>
      <c r="GB93" s="113"/>
      <c r="GC93" s="113"/>
      <c r="GD93" s="113"/>
      <c r="GE93" s="113"/>
      <c r="GF93" s="113"/>
      <c r="GG93" s="113"/>
      <c r="GH93" s="113"/>
      <c r="GI93" s="113"/>
      <c r="GJ93" s="113"/>
      <c r="GK93" s="113"/>
      <c r="GL93" s="113"/>
      <c r="GM93" s="113"/>
      <c r="GN93" s="113"/>
      <c r="GO93" s="113"/>
      <c r="GP93" s="113"/>
      <c r="GQ93" s="113"/>
      <c r="GR93" s="113"/>
      <c r="GS93" s="113"/>
      <c r="GT93" s="113"/>
      <c r="GU93" s="113"/>
      <c r="GV93" s="113"/>
      <c r="GW93" s="113"/>
      <c r="GX93" s="113"/>
      <c r="GY93" s="113"/>
      <c r="GZ93" s="113"/>
      <c r="HA93" s="113"/>
      <c r="HB93" s="113"/>
      <c r="HC93" s="113"/>
      <c r="HD93" s="113"/>
      <c r="HE93" s="113"/>
      <c r="HF93" s="113"/>
      <c r="HG93" s="113"/>
      <c r="HH93" s="113"/>
      <c r="HI93" s="113"/>
      <c r="HJ93" s="114"/>
      <c r="HK93" s="114"/>
      <c r="HL93" s="114"/>
      <c r="HM93" s="114"/>
      <c r="HN93" s="114"/>
      <c r="HO93" s="114"/>
      <c r="HP93" s="114"/>
      <c r="HQ93" s="114"/>
      <c r="HR93" s="114"/>
      <c r="HS93" s="114"/>
      <c r="HT93" s="114"/>
      <c r="HU93" s="114"/>
      <c r="HV93" s="114"/>
      <c r="HW93" s="114"/>
      <c r="HX93" s="114"/>
      <c r="HY93" s="114"/>
      <c r="HZ93" s="114"/>
      <c r="IA93" s="114"/>
      <c r="IB93" s="114"/>
      <c r="IC93" s="114"/>
      <c r="ID93" s="114"/>
      <c r="IE93" s="114"/>
      <c r="IF93" s="114"/>
      <c r="IG93" s="114"/>
      <c r="IH93" s="114"/>
      <c r="II93" s="114"/>
      <c r="IJ93" s="114"/>
      <c r="IK93" s="114"/>
      <c r="IL93" s="114"/>
      <c r="IM93" s="114"/>
      <c r="IN93" s="114"/>
      <c r="IO93" s="114"/>
      <c r="IP93" s="114"/>
      <c r="IQ93" s="114"/>
      <c r="IR93" s="114"/>
      <c r="IS93" s="114"/>
      <c r="IT93" s="114"/>
    </row>
    <row r="94" s="78" customFormat="1" customHeight="1" spans="1:254">
      <c r="A94" s="91">
        <v>11</v>
      </c>
      <c r="B94" s="97" t="s">
        <v>113</v>
      </c>
      <c r="C94" s="92" t="s">
        <v>77</v>
      </c>
      <c r="D94" s="91" t="s">
        <v>45</v>
      </c>
      <c r="E94" s="93">
        <f>3.24*3.18-0.9*2.1+1.45*2.1+3.3*2.4</f>
        <v>19.3782</v>
      </c>
      <c r="F94" s="94">
        <v>230</v>
      </c>
      <c r="G94" s="124">
        <f>F94*E94</f>
        <v>4456.986</v>
      </c>
      <c r="H94" s="142">
        <f>3.24*3.18-0.9*2.1+1.45*2.1+3.3*2.4</f>
        <v>19.3782</v>
      </c>
      <c r="I94" s="104">
        <v>215</v>
      </c>
      <c r="J94" s="170">
        <f t="shared" si="10"/>
        <v>4166.313</v>
      </c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  <c r="GH94" s="113"/>
      <c r="GI94" s="113"/>
      <c r="GJ94" s="113"/>
      <c r="GK94" s="113"/>
      <c r="GL94" s="113"/>
      <c r="GM94" s="113"/>
      <c r="GN94" s="113"/>
      <c r="GO94" s="113"/>
      <c r="GP94" s="113"/>
      <c r="GQ94" s="113"/>
      <c r="GR94" s="113"/>
      <c r="GS94" s="113"/>
      <c r="GT94" s="113"/>
      <c r="GU94" s="113"/>
      <c r="GV94" s="113"/>
      <c r="GW94" s="113"/>
      <c r="GX94" s="113"/>
      <c r="GY94" s="113"/>
      <c r="GZ94" s="113"/>
      <c r="HA94" s="113"/>
      <c r="HB94" s="113"/>
      <c r="HC94" s="113"/>
      <c r="HD94" s="113"/>
      <c r="HE94" s="113"/>
      <c r="HF94" s="113"/>
      <c r="HG94" s="113"/>
      <c r="HH94" s="113"/>
      <c r="HI94" s="113"/>
      <c r="HJ94" s="114"/>
      <c r="HK94" s="114"/>
      <c r="HL94" s="114"/>
      <c r="HM94" s="114"/>
      <c r="HN94" s="114"/>
      <c r="HO94" s="114"/>
      <c r="HP94" s="114"/>
      <c r="HQ94" s="114"/>
      <c r="HR94" s="114"/>
      <c r="HS94" s="114"/>
      <c r="HT94" s="114"/>
      <c r="HU94" s="114"/>
      <c r="HV94" s="114"/>
      <c r="HW94" s="114"/>
      <c r="HX94" s="114"/>
      <c r="HY94" s="114"/>
      <c r="HZ94" s="114"/>
      <c r="IA94" s="114"/>
      <c r="IB94" s="114"/>
      <c r="IC94" s="114"/>
      <c r="ID94" s="114"/>
      <c r="IE94" s="114"/>
      <c r="IF94" s="114"/>
      <c r="IG94" s="114"/>
      <c r="IH94" s="114"/>
      <c r="II94" s="114"/>
      <c r="IJ94" s="114"/>
      <c r="IK94" s="114"/>
      <c r="IL94" s="114"/>
      <c r="IM94" s="114"/>
      <c r="IN94" s="114"/>
      <c r="IO94" s="114"/>
      <c r="IP94" s="114"/>
      <c r="IQ94" s="114"/>
      <c r="IR94" s="114"/>
      <c r="IS94" s="114"/>
      <c r="IT94" s="114"/>
    </row>
    <row r="95" s="78" customFormat="1" customHeight="1" spans="1:254">
      <c r="A95" s="91">
        <v>12</v>
      </c>
      <c r="B95" s="97" t="s">
        <v>89</v>
      </c>
      <c r="C95" s="92" t="s">
        <v>79</v>
      </c>
      <c r="D95" s="91" t="s">
        <v>45</v>
      </c>
      <c r="E95" s="93">
        <f>E94*2</f>
        <v>38.7564</v>
      </c>
      <c r="F95" s="94">
        <v>50</v>
      </c>
      <c r="G95" s="124">
        <f>F95*E95</f>
        <v>1937.82</v>
      </c>
      <c r="H95" s="142">
        <f>H94*2</f>
        <v>38.7564</v>
      </c>
      <c r="I95" s="104">
        <v>45</v>
      </c>
      <c r="J95" s="170">
        <f t="shared" si="10"/>
        <v>1744.038</v>
      </c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  <c r="GH95" s="113"/>
      <c r="GI95" s="113"/>
      <c r="GJ95" s="113"/>
      <c r="GK95" s="113"/>
      <c r="GL95" s="113"/>
      <c r="GM95" s="113"/>
      <c r="GN95" s="113"/>
      <c r="GO95" s="113"/>
      <c r="GP95" s="113"/>
      <c r="GQ95" s="113"/>
      <c r="GR95" s="113"/>
      <c r="GS95" s="113"/>
      <c r="GT95" s="113"/>
      <c r="GU95" s="113"/>
      <c r="GV95" s="113"/>
      <c r="GW95" s="113"/>
      <c r="GX95" s="113"/>
      <c r="GY95" s="113"/>
      <c r="GZ95" s="113"/>
      <c r="HA95" s="113"/>
      <c r="HB95" s="113"/>
      <c r="HC95" s="113"/>
      <c r="HD95" s="113"/>
      <c r="HE95" s="113"/>
      <c r="HF95" s="113"/>
      <c r="HG95" s="113"/>
      <c r="HH95" s="113"/>
      <c r="HI95" s="113"/>
      <c r="HJ95" s="114"/>
      <c r="HK95" s="114"/>
      <c r="HL95" s="114"/>
      <c r="HM95" s="114"/>
      <c r="HN95" s="114"/>
      <c r="HO95" s="114"/>
      <c r="HP95" s="114"/>
      <c r="HQ95" s="114"/>
      <c r="HR95" s="114"/>
      <c r="HS95" s="114"/>
      <c r="HT95" s="114"/>
      <c r="HU95" s="114"/>
      <c r="HV95" s="114"/>
      <c r="HW95" s="114"/>
      <c r="HX95" s="114"/>
      <c r="HY95" s="114"/>
      <c r="HZ95" s="114"/>
      <c r="IA95" s="114"/>
      <c r="IB95" s="114"/>
      <c r="IC95" s="114"/>
      <c r="ID95" s="114"/>
      <c r="IE95" s="114"/>
      <c r="IF95" s="114"/>
      <c r="IG95" s="114"/>
      <c r="IH95" s="114"/>
      <c r="II95" s="114"/>
      <c r="IJ95" s="114"/>
      <c r="IK95" s="114"/>
      <c r="IL95" s="114"/>
      <c r="IM95" s="114"/>
      <c r="IN95" s="114"/>
      <c r="IO95" s="114"/>
      <c r="IP95" s="114"/>
      <c r="IQ95" s="114"/>
      <c r="IR95" s="114"/>
      <c r="IS95" s="114"/>
      <c r="IT95" s="114"/>
    </row>
    <row r="96" s="78" customFormat="1" customHeight="1" spans="1:254">
      <c r="A96" s="91">
        <v>13</v>
      </c>
      <c r="B96" s="97" t="s">
        <v>93</v>
      </c>
      <c r="C96" s="92" t="s">
        <v>115</v>
      </c>
      <c r="D96" s="91" t="s">
        <v>116</v>
      </c>
      <c r="E96" s="93">
        <v>1</v>
      </c>
      <c r="F96" s="94">
        <v>5000</v>
      </c>
      <c r="G96" s="124">
        <f>F96*E96</f>
        <v>5000</v>
      </c>
      <c r="H96" s="142"/>
      <c r="I96" s="104"/>
      <c r="J96" s="170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113"/>
      <c r="AS96" s="113"/>
      <c r="AT96" s="113"/>
      <c r="AU96" s="113"/>
      <c r="AV96" s="113"/>
      <c r="AW96" s="113"/>
      <c r="AX96" s="113"/>
      <c r="AY96" s="113"/>
      <c r="AZ96" s="113"/>
      <c r="BA96" s="113"/>
      <c r="BB96" s="113"/>
      <c r="BC96" s="113"/>
      <c r="BD96" s="113"/>
      <c r="BE96" s="113"/>
      <c r="BF96" s="113"/>
      <c r="BG96" s="113"/>
      <c r="BH96" s="113"/>
      <c r="BI96" s="113"/>
      <c r="BJ96" s="113"/>
      <c r="BK96" s="113"/>
      <c r="BL96" s="113"/>
      <c r="BM96" s="113"/>
      <c r="BN96" s="113"/>
      <c r="BO96" s="113"/>
      <c r="BP96" s="113"/>
      <c r="BQ96" s="113"/>
      <c r="BR96" s="113"/>
      <c r="BS96" s="113"/>
      <c r="BT96" s="113"/>
      <c r="BU96" s="113"/>
      <c r="BV96" s="113"/>
      <c r="BW96" s="113"/>
      <c r="BX96" s="113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113"/>
      <c r="EA96" s="113"/>
      <c r="EB96" s="113"/>
      <c r="EC96" s="113"/>
      <c r="ED96" s="113"/>
      <c r="EE96" s="113"/>
      <c r="EF96" s="113"/>
      <c r="EG96" s="113"/>
      <c r="EH96" s="113"/>
      <c r="EI96" s="113"/>
      <c r="EJ96" s="113"/>
      <c r="EK96" s="113"/>
      <c r="EL96" s="113"/>
      <c r="EM96" s="113"/>
      <c r="EN96" s="113"/>
      <c r="EO96" s="113"/>
      <c r="EP96" s="113"/>
      <c r="EQ96" s="113"/>
      <c r="ER96" s="113"/>
      <c r="ES96" s="113"/>
      <c r="ET96" s="113"/>
      <c r="EU96" s="113"/>
      <c r="EV96" s="113"/>
      <c r="EW96" s="113"/>
      <c r="EX96" s="113"/>
      <c r="EY96" s="113"/>
      <c r="EZ96" s="113"/>
      <c r="FA96" s="113"/>
      <c r="FB96" s="113"/>
      <c r="FC96" s="113"/>
      <c r="FD96" s="113"/>
      <c r="FE96" s="113"/>
      <c r="FF96" s="113"/>
      <c r="FG96" s="113"/>
      <c r="FH96" s="113"/>
      <c r="FI96" s="113"/>
      <c r="FJ96" s="113"/>
      <c r="FK96" s="113"/>
      <c r="FL96" s="113"/>
      <c r="FM96" s="113"/>
      <c r="FN96" s="113"/>
      <c r="FO96" s="113"/>
      <c r="FP96" s="113"/>
      <c r="FQ96" s="113"/>
      <c r="FR96" s="113"/>
      <c r="FS96" s="113"/>
      <c r="FT96" s="113"/>
      <c r="FU96" s="113"/>
      <c r="FV96" s="113"/>
      <c r="FW96" s="113"/>
      <c r="FX96" s="113"/>
      <c r="FY96" s="113"/>
      <c r="FZ96" s="113"/>
      <c r="GA96" s="113"/>
      <c r="GB96" s="113"/>
      <c r="GC96" s="113"/>
      <c r="GD96" s="113"/>
      <c r="GE96" s="113"/>
      <c r="GF96" s="113"/>
      <c r="GG96" s="113"/>
      <c r="GH96" s="113"/>
      <c r="GI96" s="113"/>
      <c r="GJ96" s="113"/>
      <c r="GK96" s="113"/>
      <c r="GL96" s="113"/>
      <c r="GM96" s="113"/>
      <c r="GN96" s="113"/>
      <c r="GO96" s="113"/>
      <c r="GP96" s="113"/>
      <c r="GQ96" s="113"/>
      <c r="GR96" s="113"/>
      <c r="GS96" s="113"/>
      <c r="GT96" s="113"/>
      <c r="GU96" s="113"/>
      <c r="GV96" s="113"/>
      <c r="GW96" s="113"/>
      <c r="GX96" s="113"/>
      <c r="GY96" s="113"/>
      <c r="GZ96" s="113"/>
      <c r="HA96" s="113"/>
      <c r="HB96" s="113"/>
      <c r="HC96" s="113"/>
      <c r="HD96" s="113"/>
      <c r="HE96" s="113"/>
      <c r="HF96" s="113"/>
      <c r="HG96" s="113"/>
      <c r="HH96" s="113"/>
      <c r="HI96" s="113"/>
      <c r="HJ96" s="114"/>
      <c r="HK96" s="114"/>
      <c r="HL96" s="114"/>
      <c r="HM96" s="114"/>
      <c r="HN96" s="114"/>
      <c r="HO96" s="114"/>
      <c r="HP96" s="114"/>
      <c r="HQ96" s="114"/>
      <c r="HR96" s="114"/>
      <c r="HS96" s="114"/>
      <c r="HT96" s="114"/>
      <c r="HU96" s="114"/>
      <c r="HV96" s="114"/>
      <c r="HW96" s="114"/>
      <c r="HX96" s="114"/>
      <c r="HY96" s="114"/>
      <c r="HZ96" s="114"/>
      <c r="IA96" s="114"/>
      <c r="IB96" s="114"/>
      <c r="IC96" s="114"/>
      <c r="ID96" s="114"/>
      <c r="IE96" s="114"/>
      <c r="IF96" s="114"/>
      <c r="IG96" s="114"/>
      <c r="IH96" s="114"/>
      <c r="II96" s="114"/>
      <c r="IJ96" s="114"/>
      <c r="IK96" s="114"/>
      <c r="IL96" s="114"/>
      <c r="IM96" s="114"/>
      <c r="IN96" s="114"/>
      <c r="IO96" s="114"/>
      <c r="IP96" s="114"/>
      <c r="IQ96" s="114"/>
      <c r="IR96" s="114"/>
      <c r="IS96" s="114"/>
      <c r="IT96" s="114"/>
    </row>
    <row r="97" s="78" customFormat="1" customHeight="1" spans="1:254">
      <c r="A97" s="91"/>
      <c r="B97" s="100" t="s">
        <v>59</v>
      </c>
      <c r="C97" s="97"/>
      <c r="D97" s="91"/>
      <c r="E97" s="93"/>
      <c r="F97" s="94"/>
      <c r="G97" s="123">
        <f>SUM(G84:G96)</f>
        <v>57238.981</v>
      </c>
      <c r="H97" s="142"/>
      <c r="I97" s="104"/>
      <c r="J97" s="170">
        <f>SUM(J84:J96)</f>
        <v>39111.601</v>
      </c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113"/>
      <c r="AS97" s="113"/>
      <c r="AT97" s="113"/>
      <c r="AU97" s="113"/>
      <c r="AV97" s="113"/>
      <c r="AW97" s="113"/>
      <c r="AX97" s="113"/>
      <c r="AY97" s="113"/>
      <c r="AZ97" s="113"/>
      <c r="BA97" s="113"/>
      <c r="BB97" s="113"/>
      <c r="BC97" s="113"/>
      <c r="BD97" s="113"/>
      <c r="BE97" s="113"/>
      <c r="BF97" s="113"/>
      <c r="BG97" s="113"/>
      <c r="BH97" s="113"/>
      <c r="BI97" s="113"/>
      <c r="BJ97" s="113"/>
      <c r="BK97" s="113"/>
      <c r="BL97" s="113"/>
      <c r="BM97" s="113"/>
      <c r="BN97" s="113"/>
      <c r="BO97" s="113"/>
      <c r="BP97" s="113"/>
      <c r="BQ97" s="113"/>
      <c r="BR97" s="113"/>
      <c r="BS97" s="113"/>
      <c r="BT97" s="113"/>
      <c r="BU97" s="113"/>
      <c r="BV97" s="113"/>
      <c r="BW97" s="113"/>
      <c r="BX97" s="113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113"/>
      <c r="FT97" s="113"/>
      <c r="FU97" s="113"/>
      <c r="FV97" s="113"/>
      <c r="FW97" s="113"/>
      <c r="FX97" s="113"/>
      <c r="FY97" s="113"/>
      <c r="FZ97" s="113"/>
      <c r="GA97" s="113"/>
      <c r="GB97" s="113"/>
      <c r="GC97" s="113"/>
      <c r="GD97" s="113"/>
      <c r="GE97" s="113"/>
      <c r="GF97" s="113"/>
      <c r="GG97" s="113"/>
      <c r="GH97" s="113"/>
      <c r="GI97" s="113"/>
      <c r="GJ97" s="113"/>
      <c r="GK97" s="113"/>
      <c r="GL97" s="113"/>
      <c r="GM97" s="113"/>
      <c r="GN97" s="113"/>
      <c r="GO97" s="113"/>
      <c r="GP97" s="113"/>
      <c r="GQ97" s="113"/>
      <c r="GR97" s="113"/>
      <c r="GS97" s="113"/>
      <c r="GT97" s="113"/>
      <c r="GU97" s="113"/>
      <c r="GV97" s="113"/>
      <c r="GW97" s="113"/>
      <c r="GX97" s="113"/>
      <c r="GY97" s="113"/>
      <c r="GZ97" s="113"/>
      <c r="HA97" s="113"/>
      <c r="HB97" s="113"/>
      <c r="HC97" s="113"/>
      <c r="HD97" s="113"/>
      <c r="HE97" s="113"/>
      <c r="HF97" s="113"/>
      <c r="HG97" s="113"/>
      <c r="HH97" s="113"/>
      <c r="HI97" s="113"/>
      <c r="HJ97" s="114"/>
      <c r="HK97" s="114"/>
      <c r="HL97" s="114"/>
      <c r="HM97" s="114"/>
      <c r="HN97" s="114"/>
      <c r="HO97" s="114"/>
      <c r="HP97" s="114"/>
      <c r="HQ97" s="114"/>
      <c r="HR97" s="114"/>
      <c r="HS97" s="114"/>
      <c r="HT97" s="114"/>
      <c r="HU97" s="114"/>
      <c r="HV97" s="114"/>
      <c r="HW97" s="114"/>
      <c r="HX97" s="114"/>
      <c r="HY97" s="114"/>
      <c r="HZ97" s="114"/>
      <c r="IA97" s="114"/>
      <c r="IB97" s="114"/>
      <c r="IC97" s="114"/>
      <c r="ID97" s="114"/>
      <c r="IE97" s="114"/>
      <c r="IF97" s="114"/>
      <c r="IG97" s="114"/>
      <c r="IH97" s="114"/>
      <c r="II97" s="114"/>
      <c r="IJ97" s="114"/>
      <c r="IK97" s="114"/>
      <c r="IL97" s="114"/>
      <c r="IM97" s="114"/>
      <c r="IN97" s="114"/>
      <c r="IO97" s="114"/>
      <c r="IP97" s="114"/>
      <c r="IQ97" s="114"/>
      <c r="IR97" s="114"/>
      <c r="IS97" s="114"/>
      <c r="IT97" s="114"/>
    </row>
    <row r="98" s="78" customFormat="1" customHeight="1" spans="1:254">
      <c r="A98" s="102"/>
      <c r="B98" s="100"/>
      <c r="C98" s="101"/>
      <c r="D98" s="102"/>
      <c r="E98" s="103"/>
      <c r="F98" s="104"/>
      <c r="G98" s="123"/>
      <c r="H98" s="142"/>
      <c r="I98" s="104"/>
      <c r="J98" s="170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113"/>
      <c r="DZ98" s="113"/>
      <c r="EA98" s="113"/>
      <c r="EB98" s="113"/>
      <c r="EC98" s="113"/>
      <c r="ED98" s="113"/>
      <c r="EE98" s="113"/>
      <c r="EF98" s="113"/>
      <c r="EG98" s="113"/>
      <c r="EH98" s="113"/>
      <c r="EI98" s="113"/>
      <c r="EJ98" s="113"/>
      <c r="EK98" s="113"/>
      <c r="EL98" s="113"/>
      <c r="EM98" s="113"/>
      <c r="EN98" s="113"/>
      <c r="EO98" s="113"/>
      <c r="EP98" s="113"/>
      <c r="EQ98" s="113"/>
      <c r="ER98" s="113"/>
      <c r="ES98" s="113"/>
      <c r="ET98" s="113"/>
      <c r="EU98" s="113"/>
      <c r="EV98" s="113"/>
      <c r="EW98" s="113"/>
      <c r="EX98" s="113"/>
      <c r="EY98" s="113"/>
      <c r="EZ98" s="113"/>
      <c r="FA98" s="113"/>
      <c r="FB98" s="113"/>
      <c r="FC98" s="113"/>
      <c r="FD98" s="113"/>
      <c r="FE98" s="113"/>
      <c r="FF98" s="113"/>
      <c r="FG98" s="113"/>
      <c r="FH98" s="113"/>
      <c r="FI98" s="113"/>
      <c r="FJ98" s="113"/>
      <c r="FK98" s="113"/>
      <c r="FL98" s="113"/>
      <c r="FM98" s="113"/>
      <c r="FN98" s="113"/>
      <c r="FO98" s="113"/>
      <c r="FP98" s="113"/>
      <c r="FQ98" s="113"/>
      <c r="FR98" s="113"/>
      <c r="FS98" s="113"/>
      <c r="FT98" s="113"/>
      <c r="FU98" s="113"/>
      <c r="FV98" s="113"/>
      <c r="FW98" s="113"/>
      <c r="FX98" s="113"/>
      <c r="FY98" s="113"/>
      <c r="FZ98" s="113"/>
      <c r="GA98" s="113"/>
      <c r="GB98" s="113"/>
      <c r="GC98" s="113"/>
      <c r="GD98" s="113"/>
      <c r="GE98" s="113"/>
      <c r="GF98" s="113"/>
      <c r="GG98" s="113"/>
      <c r="GH98" s="113"/>
      <c r="GI98" s="113"/>
      <c r="GJ98" s="113"/>
      <c r="GK98" s="113"/>
      <c r="GL98" s="113"/>
      <c r="GM98" s="113"/>
      <c r="GN98" s="113"/>
      <c r="GO98" s="113"/>
      <c r="GP98" s="113"/>
      <c r="GQ98" s="113"/>
      <c r="GR98" s="113"/>
      <c r="GS98" s="113"/>
      <c r="GT98" s="113"/>
      <c r="GU98" s="113"/>
      <c r="GV98" s="113"/>
      <c r="GW98" s="113"/>
      <c r="GX98" s="113"/>
      <c r="GY98" s="113"/>
      <c r="GZ98" s="113"/>
      <c r="HA98" s="113"/>
      <c r="HB98" s="113"/>
      <c r="HC98" s="113"/>
      <c r="HD98" s="113"/>
      <c r="HE98" s="113"/>
      <c r="HF98" s="113"/>
      <c r="HG98" s="113"/>
      <c r="HH98" s="113"/>
      <c r="HI98" s="113"/>
      <c r="HJ98" s="114"/>
      <c r="HK98" s="114"/>
      <c r="HL98" s="114"/>
      <c r="HM98" s="114"/>
      <c r="HN98" s="114"/>
      <c r="HO98" s="114"/>
      <c r="HP98" s="114"/>
      <c r="HQ98" s="114"/>
      <c r="HR98" s="114"/>
      <c r="HS98" s="114"/>
      <c r="HT98" s="114"/>
      <c r="HU98" s="114"/>
      <c r="HV98" s="114"/>
      <c r="HW98" s="114"/>
      <c r="HX98" s="114"/>
      <c r="HY98" s="114"/>
      <c r="HZ98" s="114"/>
      <c r="IA98" s="114"/>
      <c r="IB98" s="114"/>
      <c r="IC98" s="114"/>
      <c r="ID98" s="114"/>
      <c r="IE98" s="114"/>
      <c r="IF98" s="114"/>
      <c r="IG98" s="114"/>
      <c r="IH98" s="114"/>
      <c r="II98" s="114"/>
      <c r="IJ98" s="114"/>
      <c r="IK98" s="114"/>
      <c r="IL98" s="114"/>
      <c r="IM98" s="114"/>
      <c r="IN98" s="114"/>
      <c r="IO98" s="114"/>
      <c r="IP98" s="114"/>
      <c r="IQ98" s="114"/>
      <c r="IR98" s="114"/>
      <c r="IS98" s="114"/>
      <c r="IT98" s="114"/>
    </row>
    <row r="99" s="78" customFormat="1" customHeight="1" spans="1:254">
      <c r="A99" s="102" t="s">
        <v>124</v>
      </c>
      <c r="B99" s="100" t="s">
        <v>125</v>
      </c>
      <c r="C99" s="101"/>
      <c r="D99" s="102"/>
      <c r="E99" s="103"/>
      <c r="F99" s="104"/>
      <c r="G99" s="123"/>
      <c r="H99" s="142"/>
      <c r="I99" s="104"/>
      <c r="J99" s="170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113"/>
      <c r="AS99" s="113"/>
      <c r="AT99" s="113"/>
      <c r="AU99" s="113"/>
      <c r="AV99" s="113"/>
      <c r="AW99" s="113"/>
      <c r="AX99" s="113"/>
      <c r="AY99" s="113"/>
      <c r="AZ99" s="113"/>
      <c r="BA99" s="113"/>
      <c r="BB99" s="113"/>
      <c r="BC99" s="113"/>
      <c r="BD99" s="113"/>
      <c r="BE99" s="113"/>
      <c r="BF99" s="113"/>
      <c r="BG99" s="113"/>
      <c r="BH99" s="113"/>
      <c r="BI99" s="113"/>
      <c r="BJ99" s="113"/>
      <c r="BK99" s="113"/>
      <c r="BL99" s="113"/>
      <c r="BM99" s="113"/>
      <c r="BN99" s="113"/>
      <c r="BO99" s="113"/>
      <c r="BP99" s="113"/>
      <c r="BQ99" s="113"/>
      <c r="BR99" s="113"/>
      <c r="BS99" s="113"/>
      <c r="BT99" s="113"/>
      <c r="BU99" s="113"/>
      <c r="BV99" s="113"/>
      <c r="BW99" s="113"/>
      <c r="BX99" s="113"/>
      <c r="BY99" s="113"/>
      <c r="BZ99" s="113"/>
      <c r="CA99" s="113"/>
      <c r="CB99" s="113"/>
      <c r="CC99" s="113"/>
      <c r="CD99" s="113"/>
      <c r="CE99" s="113"/>
      <c r="CF99" s="113"/>
      <c r="CG99" s="113"/>
      <c r="CH99" s="113"/>
      <c r="CI99" s="113"/>
      <c r="CJ99" s="113"/>
      <c r="CK99" s="113"/>
      <c r="CL99" s="113"/>
      <c r="CM99" s="113"/>
      <c r="CN99" s="113"/>
      <c r="CO99" s="113"/>
      <c r="CP99" s="113"/>
      <c r="CQ99" s="113"/>
      <c r="CR99" s="113"/>
      <c r="CS99" s="113"/>
      <c r="CT99" s="113"/>
      <c r="CU99" s="113"/>
      <c r="CV99" s="113"/>
      <c r="CW99" s="113"/>
      <c r="CX99" s="113"/>
      <c r="CY99" s="113"/>
      <c r="CZ99" s="113"/>
      <c r="DA99" s="113"/>
      <c r="DB99" s="113"/>
      <c r="DC99" s="113"/>
      <c r="DD99" s="113"/>
      <c r="DE99" s="113"/>
      <c r="DF99" s="113"/>
      <c r="DG99" s="113"/>
      <c r="DH99" s="113"/>
      <c r="DI99" s="113"/>
      <c r="DJ99" s="113"/>
      <c r="DK99" s="113"/>
      <c r="DL99" s="113"/>
      <c r="DM99" s="113"/>
      <c r="DN99" s="113"/>
      <c r="DO99" s="113"/>
      <c r="DP99" s="113"/>
      <c r="DQ99" s="113"/>
      <c r="DR99" s="113"/>
      <c r="DS99" s="113"/>
      <c r="DT99" s="113"/>
      <c r="DU99" s="113"/>
      <c r="DV99" s="113"/>
      <c r="DW99" s="113"/>
      <c r="DX99" s="113"/>
      <c r="DY99" s="113"/>
      <c r="DZ99" s="113"/>
      <c r="EA99" s="113"/>
      <c r="EB99" s="113"/>
      <c r="EC99" s="113"/>
      <c r="ED99" s="113"/>
      <c r="EE99" s="113"/>
      <c r="EF99" s="113"/>
      <c r="EG99" s="113"/>
      <c r="EH99" s="113"/>
      <c r="EI99" s="113"/>
      <c r="EJ99" s="113"/>
      <c r="EK99" s="113"/>
      <c r="EL99" s="113"/>
      <c r="EM99" s="113"/>
      <c r="EN99" s="113"/>
      <c r="EO99" s="113"/>
      <c r="EP99" s="113"/>
      <c r="EQ99" s="113"/>
      <c r="ER99" s="113"/>
      <c r="ES99" s="113"/>
      <c r="ET99" s="113"/>
      <c r="EU99" s="113"/>
      <c r="EV99" s="113"/>
      <c r="EW99" s="113"/>
      <c r="EX99" s="113"/>
      <c r="EY99" s="113"/>
      <c r="EZ99" s="113"/>
      <c r="FA99" s="113"/>
      <c r="FB99" s="113"/>
      <c r="FC99" s="113"/>
      <c r="FD99" s="113"/>
      <c r="FE99" s="113"/>
      <c r="FF99" s="113"/>
      <c r="FG99" s="113"/>
      <c r="FH99" s="113"/>
      <c r="FI99" s="113"/>
      <c r="FJ99" s="113"/>
      <c r="FK99" s="113"/>
      <c r="FL99" s="113"/>
      <c r="FM99" s="113"/>
      <c r="FN99" s="113"/>
      <c r="FO99" s="113"/>
      <c r="FP99" s="113"/>
      <c r="FQ99" s="113"/>
      <c r="FR99" s="113"/>
      <c r="FS99" s="113"/>
      <c r="FT99" s="113"/>
      <c r="FU99" s="113"/>
      <c r="FV99" s="113"/>
      <c r="FW99" s="113"/>
      <c r="FX99" s="113"/>
      <c r="FY99" s="113"/>
      <c r="FZ99" s="113"/>
      <c r="GA99" s="113"/>
      <c r="GB99" s="113"/>
      <c r="GC99" s="113"/>
      <c r="GD99" s="113"/>
      <c r="GE99" s="113"/>
      <c r="GF99" s="113"/>
      <c r="GG99" s="113"/>
      <c r="GH99" s="113"/>
      <c r="GI99" s="113"/>
      <c r="GJ99" s="113"/>
      <c r="GK99" s="113"/>
      <c r="GL99" s="113"/>
      <c r="GM99" s="113"/>
      <c r="GN99" s="113"/>
      <c r="GO99" s="113"/>
      <c r="GP99" s="113"/>
      <c r="GQ99" s="113"/>
      <c r="GR99" s="113"/>
      <c r="GS99" s="113"/>
      <c r="GT99" s="113"/>
      <c r="GU99" s="113"/>
      <c r="GV99" s="113"/>
      <c r="GW99" s="113"/>
      <c r="GX99" s="113"/>
      <c r="GY99" s="113"/>
      <c r="GZ99" s="113"/>
      <c r="HA99" s="113"/>
      <c r="HB99" s="113"/>
      <c r="HC99" s="113"/>
      <c r="HD99" s="113"/>
      <c r="HE99" s="113"/>
      <c r="HF99" s="113"/>
      <c r="HG99" s="113"/>
      <c r="HH99" s="113"/>
      <c r="HI99" s="113"/>
      <c r="HJ99" s="114"/>
      <c r="HK99" s="114"/>
      <c r="HL99" s="114"/>
      <c r="HM99" s="114"/>
      <c r="HN99" s="114"/>
      <c r="HO99" s="114"/>
      <c r="HP99" s="114"/>
      <c r="HQ99" s="114"/>
      <c r="HR99" s="114"/>
      <c r="HS99" s="114"/>
      <c r="HT99" s="114"/>
      <c r="HU99" s="114"/>
      <c r="HV99" s="114"/>
      <c r="HW99" s="114"/>
      <c r="HX99" s="114"/>
      <c r="HY99" s="114"/>
      <c r="HZ99" s="114"/>
      <c r="IA99" s="114"/>
      <c r="IB99" s="114"/>
      <c r="IC99" s="114"/>
      <c r="ID99" s="114"/>
      <c r="IE99" s="114"/>
      <c r="IF99" s="114"/>
      <c r="IG99" s="114"/>
      <c r="IH99" s="114"/>
      <c r="II99" s="114"/>
      <c r="IJ99" s="114"/>
      <c r="IK99" s="114"/>
      <c r="IL99" s="114"/>
      <c r="IM99" s="114"/>
      <c r="IN99" s="114"/>
      <c r="IO99" s="114"/>
      <c r="IP99" s="114"/>
      <c r="IQ99" s="114"/>
      <c r="IR99" s="114"/>
      <c r="IS99" s="114"/>
      <c r="IT99" s="114"/>
    </row>
    <row r="100" s="78" customFormat="1" customHeight="1" spans="1:254">
      <c r="A100" s="91">
        <v>1</v>
      </c>
      <c r="B100" s="97" t="s">
        <v>126</v>
      </c>
      <c r="C100" s="92" t="s">
        <v>127</v>
      </c>
      <c r="D100" s="91" t="s">
        <v>128</v>
      </c>
      <c r="E100" s="93"/>
      <c r="F100" s="94"/>
      <c r="G100" s="124"/>
      <c r="H100" s="142">
        <v>458</v>
      </c>
      <c r="I100" s="104">
        <v>65</v>
      </c>
      <c r="J100" s="170">
        <f>I100*H100</f>
        <v>29770</v>
      </c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113"/>
      <c r="CA100" s="113"/>
      <c r="CB100" s="113"/>
      <c r="CC100" s="113"/>
      <c r="CD100" s="113"/>
      <c r="CE100" s="113"/>
      <c r="CF100" s="113"/>
      <c r="CG100" s="113"/>
      <c r="CH100" s="113"/>
      <c r="CI100" s="113"/>
      <c r="CJ100" s="113"/>
      <c r="CK100" s="113"/>
      <c r="CL100" s="113"/>
      <c r="CM100" s="113"/>
      <c r="CN100" s="113"/>
      <c r="CO100" s="113"/>
      <c r="CP100" s="113"/>
      <c r="CQ100" s="113"/>
      <c r="CR100" s="113"/>
      <c r="CS100" s="113"/>
      <c r="CT100" s="113"/>
      <c r="CU100" s="113"/>
      <c r="CV100" s="113"/>
      <c r="CW100" s="113"/>
      <c r="CX100" s="113"/>
      <c r="CY100" s="113"/>
      <c r="CZ100" s="113"/>
      <c r="DA100" s="113"/>
      <c r="DB100" s="113"/>
      <c r="DC100" s="113"/>
      <c r="DD100" s="113"/>
      <c r="DE100" s="113"/>
      <c r="DF100" s="113"/>
      <c r="DG100" s="113"/>
      <c r="DH100" s="113"/>
      <c r="DI100" s="113"/>
      <c r="DJ100" s="113"/>
      <c r="DK100" s="113"/>
      <c r="DL100" s="113"/>
      <c r="DM100" s="113"/>
      <c r="DN100" s="113"/>
      <c r="DO100" s="113"/>
      <c r="DP100" s="113"/>
      <c r="DQ100" s="113"/>
      <c r="DR100" s="113"/>
      <c r="DS100" s="113"/>
      <c r="DT100" s="113"/>
      <c r="DU100" s="113"/>
      <c r="DV100" s="113"/>
      <c r="DW100" s="113"/>
      <c r="DX100" s="113"/>
      <c r="DY100" s="113"/>
      <c r="DZ100" s="113"/>
      <c r="EA100" s="113"/>
      <c r="EB100" s="113"/>
      <c r="EC100" s="113"/>
      <c r="ED100" s="113"/>
      <c r="EE100" s="113"/>
      <c r="EF100" s="113"/>
      <c r="EG100" s="113"/>
      <c r="EH100" s="113"/>
      <c r="EI100" s="113"/>
      <c r="EJ100" s="113"/>
      <c r="EK100" s="113"/>
      <c r="EL100" s="113"/>
      <c r="EM100" s="113"/>
      <c r="EN100" s="113"/>
      <c r="EO100" s="113"/>
      <c r="EP100" s="113"/>
      <c r="EQ100" s="113"/>
      <c r="ER100" s="113"/>
      <c r="ES100" s="113"/>
      <c r="ET100" s="113"/>
      <c r="EU100" s="113"/>
      <c r="EV100" s="113"/>
      <c r="EW100" s="113"/>
      <c r="EX100" s="113"/>
      <c r="EY100" s="113"/>
      <c r="EZ100" s="113"/>
      <c r="FA100" s="113"/>
      <c r="FB100" s="113"/>
      <c r="FC100" s="113"/>
      <c r="FD100" s="113"/>
      <c r="FE100" s="113"/>
      <c r="FF100" s="113"/>
      <c r="FG100" s="113"/>
      <c r="FH100" s="113"/>
      <c r="FI100" s="113"/>
      <c r="FJ100" s="113"/>
      <c r="FK100" s="113"/>
      <c r="FL100" s="113"/>
      <c r="FM100" s="113"/>
      <c r="FN100" s="113"/>
      <c r="FO100" s="113"/>
      <c r="FP100" s="113"/>
      <c r="FQ100" s="113"/>
      <c r="FR100" s="113"/>
      <c r="FS100" s="113"/>
      <c r="FT100" s="113"/>
      <c r="FU100" s="113"/>
      <c r="FV100" s="113"/>
      <c r="FW100" s="113"/>
      <c r="FX100" s="113"/>
      <c r="FY100" s="113"/>
      <c r="FZ100" s="113"/>
      <c r="GA100" s="113"/>
      <c r="GB100" s="113"/>
      <c r="GC100" s="113"/>
      <c r="GD100" s="113"/>
      <c r="GE100" s="113"/>
      <c r="GF100" s="113"/>
      <c r="GG100" s="113"/>
      <c r="GH100" s="113"/>
      <c r="GI100" s="113"/>
      <c r="GJ100" s="113"/>
      <c r="GK100" s="113"/>
      <c r="GL100" s="113"/>
      <c r="GM100" s="113"/>
      <c r="GN100" s="113"/>
      <c r="GO100" s="113"/>
      <c r="GP100" s="113"/>
      <c r="GQ100" s="113"/>
      <c r="GR100" s="113"/>
      <c r="GS100" s="113"/>
      <c r="GT100" s="113"/>
      <c r="GU100" s="113"/>
      <c r="GV100" s="113"/>
      <c r="GW100" s="113"/>
      <c r="GX100" s="113"/>
      <c r="GY100" s="113"/>
      <c r="GZ100" s="113"/>
      <c r="HA100" s="113"/>
      <c r="HB100" s="113"/>
      <c r="HC100" s="113"/>
      <c r="HD100" s="113"/>
      <c r="HE100" s="113"/>
      <c r="HF100" s="113"/>
      <c r="HG100" s="113"/>
      <c r="HH100" s="113"/>
      <c r="HI100" s="113"/>
      <c r="HJ100" s="114"/>
      <c r="HK100" s="114"/>
      <c r="HL100" s="114"/>
      <c r="HM100" s="114"/>
      <c r="HN100" s="114"/>
      <c r="HO100" s="114"/>
      <c r="HP100" s="114"/>
      <c r="HQ100" s="114"/>
      <c r="HR100" s="114"/>
      <c r="HS100" s="114"/>
      <c r="HT100" s="114"/>
      <c r="HU100" s="114"/>
      <c r="HV100" s="114"/>
      <c r="HW100" s="114"/>
      <c r="HX100" s="114"/>
      <c r="HY100" s="114"/>
      <c r="HZ100" s="114"/>
      <c r="IA100" s="114"/>
      <c r="IB100" s="114"/>
      <c r="IC100" s="114"/>
      <c r="ID100" s="114"/>
      <c r="IE100" s="114"/>
      <c r="IF100" s="114"/>
      <c r="IG100" s="114"/>
      <c r="IH100" s="114"/>
      <c r="II100" s="114"/>
      <c r="IJ100" s="114"/>
      <c r="IK100" s="114"/>
      <c r="IL100" s="114"/>
      <c r="IM100" s="114"/>
      <c r="IN100" s="114"/>
      <c r="IO100" s="114"/>
      <c r="IP100" s="114"/>
      <c r="IQ100" s="114"/>
      <c r="IR100" s="114"/>
      <c r="IS100" s="114"/>
      <c r="IT100" s="114"/>
    </row>
    <row r="101" s="77" customFormat="1" customHeight="1" spans="1:217">
      <c r="A101" s="91">
        <v>2</v>
      </c>
      <c r="B101" s="97" t="s">
        <v>129</v>
      </c>
      <c r="C101" s="92" t="s">
        <v>130</v>
      </c>
      <c r="D101" s="91" t="s">
        <v>45</v>
      </c>
      <c r="E101" s="93">
        <v>458</v>
      </c>
      <c r="F101" s="94">
        <v>7</v>
      </c>
      <c r="G101" s="124">
        <f t="shared" ref="G101:G104" si="12">F101*E101</f>
        <v>3206</v>
      </c>
      <c r="H101" s="142">
        <v>458</v>
      </c>
      <c r="I101" s="104">
        <v>5</v>
      </c>
      <c r="J101" s="170">
        <f t="shared" ref="J101:J104" si="13">I101*H101</f>
        <v>2290</v>
      </c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7"/>
      <c r="BR101" s="87"/>
      <c r="BS101" s="87"/>
      <c r="BT101" s="87"/>
      <c r="BU101" s="87"/>
      <c r="BV101" s="87"/>
      <c r="BW101" s="87"/>
      <c r="BX101" s="87"/>
      <c r="BY101" s="87"/>
      <c r="BZ101" s="87"/>
      <c r="CA101" s="87"/>
      <c r="CB101" s="87"/>
      <c r="CC101" s="87"/>
      <c r="CD101" s="87"/>
      <c r="CE101" s="87"/>
      <c r="CF101" s="87"/>
      <c r="CG101" s="87"/>
      <c r="CH101" s="87"/>
      <c r="CI101" s="87"/>
      <c r="CJ101" s="87"/>
      <c r="CK101" s="87"/>
      <c r="CL101" s="87"/>
      <c r="CM101" s="87"/>
      <c r="CN101" s="87"/>
      <c r="CO101" s="87"/>
      <c r="CP101" s="87"/>
      <c r="CQ101" s="87"/>
      <c r="CR101" s="87"/>
      <c r="CS101" s="87"/>
      <c r="CT101" s="87"/>
      <c r="CU101" s="87"/>
      <c r="CV101" s="87"/>
      <c r="CW101" s="87"/>
      <c r="CX101" s="87"/>
      <c r="CY101" s="87"/>
      <c r="CZ101" s="87"/>
      <c r="DA101" s="87"/>
      <c r="DB101" s="87"/>
      <c r="DC101" s="87"/>
      <c r="DD101" s="87"/>
      <c r="DE101" s="87"/>
      <c r="DF101" s="87"/>
      <c r="DG101" s="87"/>
      <c r="DH101" s="87"/>
      <c r="DI101" s="87"/>
      <c r="DJ101" s="87"/>
      <c r="DK101" s="87"/>
      <c r="DL101" s="87"/>
      <c r="DM101" s="87"/>
      <c r="DN101" s="87"/>
      <c r="DO101" s="87"/>
      <c r="DP101" s="87"/>
      <c r="DQ101" s="87"/>
      <c r="DR101" s="87"/>
      <c r="DS101" s="87"/>
      <c r="DT101" s="87"/>
      <c r="DU101" s="87"/>
      <c r="DV101" s="87"/>
      <c r="DW101" s="87"/>
      <c r="DX101" s="87"/>
      <c r="DY101" s="87"/>
      <c r="DZ101" s="87"/>
      <c r="EA101" s="87"/>
      <c r="EB101" s="87"/>
      <c r="EC101" s="87"/>
      <c r="ED101" s="87"/>
      <c r="EE101" s="87"/>
      <c r="EF101" s="87"/>
      <c r="EG101" s="87"/>
      <c r="EH101" s="87"/>
      <c r="EI101" s="87"/>
      <c r="EJ101" s="87"/>
      <c r="EK101" s="87"/>
      <c r="EL101" s="87"/>
      <c r="EM101" s="87"/>
      <c r="EN101" s="87"/>
      <c r="EO101" s="87"/>
      <c r="EP101" s="87"/>
      <c r="EQ101" s="87"/>
      <c r="ER101" s="87"/>
      <c r="ES101" s="87"/>
      <c r="ET101" s="87"/>
      <c r="EU101" s="87"/>
      <c r="EV101" s="87"/>
      <c r="EW101" s="87"/>
      <c r="EX101" s="87"/>
      <c r="EY101" s="87"/>
      <c r="EZ101" s="87"/>
      <c r="FA101" s="87"/>
      <c r="FB101" s="87"/>
      <c r="FC101" s="87"/>
      <c r="FD101" s="87"/>
      <c r="FE101" s="87"/>
      <c r="FF101" s="87"/>
      <c r="FG101" s="87"/>
      <c r="FH101" s="87"/>
      <c r="FI101" s="87"/>
      <c r="FJ101" s="87"/>
      <c r="FK101" s="87"/>
      <c r="FL101" s="87"/>
      <c r="FM101" s="87"/>
      <c r="FN101" s="87"/>
      <c r="FO101" s="87"/>
      <c r="FP101" s="87"/>
      <c r="FQ101" s="87"/>
      <c r="FR101" s="87"/>
      <c r="FS101" s="87"/>
      <c r="FT101" s="87"/>
      <c r="FU101" s="87"/>
      <c r="FV101" s="87"/>
      <c r="FW101" s="87"/>
      <c r="FX101" s="87"/>
      <c r="FY101" s="87"/>
      <c r="FZ101" s="87"/>
      <c r="GA101" s="87"/>
      <c r="GB101" s="87"/>
      <c r="GC101" s="87"/>
      <c r="GD101" s="87"/>
      <c r="GE101" s="87"/>
      <c r="GF101" s="87"/>
      <c r="GG101" s="87"/>
      <c r="GH101" s="87"/>
      <c r="GI101" s="87"/>
      <c r="GJ101" s="87"/>
      <c r="GK101" s="87"/>
      <c r="GL101" s="87"/>
      <c r="GM101" s="87"/>
      <c r="GN101" s="87"/>
      <c r="GO101" s="87"/>
      <c r="GP101" s="87"/>
      <c r="GQ101" s="87"/>
      <c r="GR101" s="87"/>
      <c r="GS101" s="87"/>
      <c r="GT101" s="87"/>
      <c r="GU101" s="87"/>
      <c r="GV101" s="87"/>
      <c r="GW101" s="87"/>
      <c r="GX101" s="87"/>
      <c r="GY101" s="87"/>
      <c r="GZ101" s="87"/>
      <c r="HA101" s="87"/>
      <c r="HB101" s="87"/>
      <c r="HC101" s="87"/>
      <c r="HD101" s="87"/>
      <c r="HE101" s="87"/>
      <c r="HF101" s="87"/>
      <c r="HG101" s="87"/>
      <c r="HH101" s="87"/>
      <c r="HI101" s="87"/>
    </row>
    <row r="102" s="77" customFormat="1" customHeight="1" spans="1:217">
      <c r="A102" s="91">
        <v>3</v>
      </c>
      <c r="B102" s="97" t="s">
        <v>131</v>
      </c>
      <c r="C102" s="92" t="s">
        <v>132</v>
      </c>
      <c r="D102" s="91" t="s">
        <v>116</v>
      </c>
      <c r="E102" s="93">
        <v>1</v>
      </c>
      <c r="F102" s="94">
        <v>12000</v>
      </c>
      <c r="G102" s="124">
        <f t="shared" si="12"/>
        <v>12000</v>
      </c>
      <c r="H102" s="142">
        <v>1</v>
      </c>
      <c r="I102" s="104">
        <v>9000</v>
      </c>
      <c r="J102" s="170">
        <f t="shared" si="13"/>
        <v>9000</v>
      </c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7"/>
      <c r="CR102" s="87"/>
      <c r="CS102" s="87"/>
      <c r="CT102" s="87"/>
      <c r="CU102" s="87"/>
      <c r="CV102" s="87"/>
      <c r="CW102" s="87"/>
      <c r="CX102" s="87"/>
      <c r="CY102" s="87"/>
      <c r="CZ102" s="87"/>
      <c r="DA102" s="87"/>
      <c r="DB102" s="87"/>
      <c r="DC102" s="87"/>
      <c r="DD102" s="87"/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7"/>
      <c r="DR102" s="87"/>
      <c r="DS102" s="87"/>
      <c r="DT102" s="87"/>
      <c r="DU102" s="87"/>
      <c r="DV102" s="87"/>
      <c r="DW102" s="87"/>
      <c r="DX102" s="87"/>
      <c r="DY102" s="87"/>
      <c r="DZ102" s="87"/>
      <c r="EA102" s="87"/>
      <c r="EB102" s="87"/>
      <c r="EC102" s="87"/>
      <c r="ED102" s="87"/>
      <c r="EE102" s="87"/>
      <c r="EF102" s="87"/>
      <c r="EG102" s="87"/>
      <c r="EH102" s="87"/>
      <c r="EI102" s="87"/>
      <c r="EJ102" s="87"/>
      <c r="EK102" s="87"/>
      <c r="EL102" s="87"/>
      <c r="EM102" s="87"/>
      <c r="EN102" s="87"/>
      <c r="EO102" s="87"/>
      <c r="EP102" s="87"/>
      <c r="EQ102" s="87"/>
      <c r="ER102" s="87"/>
      <c r="ES102" s="87"/>
      <c r="ET102" s="87"/>
      <c r="EU102" s="87"/>
      <c r="EV102" s="87"/>
      <c r="EW102" s="87"/>
      <c r="EX102" s="87"/>
      <c r="EY102" s="87"/>
      <c r="EZ102" s="87"/>
      <c r="FA102" s="87"/>
      <c r="FB102" s="87"/>
      <c r="FC102" s="87"/>
      <c r="FD102" s="87"/>
      <c r="FE102" s="87"/>
      <c r="FF102" s="87"/>
      <c r="FG102" s="87"/>
      <c r="FH102" s="87"/>
      <c r="FI102" s="87"/>
      <c r="FJ102" s="87"/>
      <c r="FK102" s="87"/>
      <c r="FL102" s="87"/>
      <c r="FM102" s="87"/>
      <c r="FN102" s="87"/>
      <c r="FO102" s="87"/>
      <c r="FP102" s="87"/>
      <c r="FQ102" s="87"/>
      <c r="FR102" s="87"/>
      <c r="FS102" s="87"/>
      <c r="FT102" s="87"/>
      <c r="FU102" s="87"/>
      <c r="FV102" s="87"/>
      <c r="FW102" s="87"/>
      <c r="FX102" s="87"/>
      <c r="FY102" s="87"/>
      <c r="FZ102" s="87"/>
      <c r="GA102" s="87"/>
      <c r="GB102" s="87"/>
      <c r="GC102" s="87"/>
      <c r="GD102" s="87"/>
      <c r="GE102" s="87"/>
      <c r="GF102" s="87"/>
      <c r="GG102" s="87"/>
      <c r="GH102" s="87"/>
      <c r="GI102" s="87"/>
      <c r="GJ102" s="87"/>
      <c r="GK102" s="87"/>
      <c r="GL102" s="87"/>
      <c r="GM102" s="87"/>
      <c r="GN102" s="87"/>
      <c r="GO102" s="87"/>
      <c r="GP102" s="87"/>
      <c r="GQ102" s="87"/>
      <c r="GR102" s="87"/>
      <c r="GS102" s="87"/>
      <c r="GT102" s="87"/>
      <c r="GU102" s="87"/>
      <c r="GV102" s="87"/>
      <c r="GW102" s="87"/>
      <c r="GX102" s="87"/>
      <c r="GY102" s="87"/>
      <c r="GZ102" s="87"/>
      <c r="HA102" s="87"/>
      <c r="HB102" s="87"/>
      <c r="HC102" s="87"/>
      <c r="HD102" s="87"/>
      <c r="HE102" s="87"/>
      <c r="HF102" s="87"/>
      <c r="HG102" s="87"/>
      <c r="HH102" s="87"/>
      <c r="HI102" s="87"/>
    </row>
    <row r="103" s="77" customFormat="1" customHeight="1" spans="1:217">
      <c r="A103" s="91">
        <v>4</v>
      </c>
      <c r="B103" s="97" t="s">
        <v>133</v>
      </c>
      <c r="C103" s="92" t="s">
        <v>132</v>
      </c>
      <c r="D103" s="91" t="s">
        <v>116</v>
      </c>
      <c r="E103" s="93">
        <v>1</v>
      </c>
      <c r="F103" s="94">
        <v>8000</v>
      </c>
      <c r="G103" s="124">
        <f t="shared" si="12"/>
        <v>8000</v>
      </c>
      <c r="H103" s="142">
        <v>1</v>
      </c>
      <c r="I103" s="104">
        <v>8000</v>
      </c>
      <c r="J103" s="170">
        <f t="shared" si="13"/>
        <v>8000</v>
      </c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7"/>
      <c r="EE103" s="87"/>
      <c r="EF103" s="87"/>
      <c r="EG103" s="87"/>
      <c r="EH103" s="87"/>
      <c r="EI103" s="87"/>
      <c r="EJ103" s="87"/>
      <c r="EK103" s="87"/>
      <c r="EL103" s="87"/>
      <c r="EM103" s="87"/>
      <c r="EN103" s="87"/>
      <c r="EO103" s="87"/>
      <c r="EP103" s="87"/>
      <c r="EQ103" s="87"/>
      <c r="ER103" s="87"/>
      <c r="ES103" s="87"/>
      <c r="ET103" s="87"/>
      <c r="EU103" s="87"/>
      <c r="EV103" s="87"/>
      <c r="EW103" s="87"/>
      <c r="EX103" s="87"/>
      <c r="EY103" s="87"/>
      <c r="EZ103" s="87"/>
      <c r="FA103" s="87"/>
      <c r="FB103" s="87"/>
      <c r="FC103" s="87"/>
      <c r="FD103" s="87"/>
      <c r="FE103" s="87"/>
      <c r="FF103" s="87"/>
      <c r="FG103" s="87"/>
      <c r="FH103" s="87"/>
      <c r="FI103" s="87"/>
      <c r="FJ103" s="87"/>
      <c r="FK103" s="87"/>
      <c r="FL103" s="87"/>
      <c r="FM103" s="87"/>
      <c r="FN103" s="87"/>
      <c r="FO103" s="87"/>
      <c r="FP103" s="87"/>
      <c r="FQ103" s="87"/>
      <c r="FR103" s="87"/>
      <c r="FS103" s="87"/>
      <c r="FT103" s="87"/>
      <c r="FU103" s="87"/>
      <c r="FV103" s="87"/>
      <c r="FW103" s="87"/>
      <c r="FX103" s="87"/>
      <c r="FY103" s="87"/>
      <c r="FZ103" s="87"/>
      <c r="GA103" s="87"/>
      <c r="GB103" s="87"/>
      <c r="GC103" s="87"/>
      <c r="GD103" s="87"/>
      <c r="GE103" s="87"/>
      <c r="GF103" s="87"/>
      <c r="GG103" s="87"/>
      <c r="GH103" s="87"/>
      <c r="GI103" s="87"/>
      <c r="GJ103" s="87"/>
      <c r="GK103" s="87"/>
      <c r="GL103" s="87"/>
      <c r="GM103" s="87"/>
      <c r="GN103" s="87"/>
      <c r="GO103" s="87"/>
      <c r="GP103" s="87"/>
      <c r="GQ103" s="87"/>
      <c r="GR103" s="87"/>
      <c r="GS103" s="87"/>
      <c r="GT103" s="87"/>
      <c r="GU103" s="87"/>
      <c r="GV103" s="87"/>
      <c r="GW103" s="87"/>
      <c r="GX103" s="87"/>
      <c r="GY103" s="87"/>
      <c r="GZ103" s="87"/>
      <c r="HA103" s="87"/>
      <c r="HB103" s="87"/>
      <c r="HC103" s="87"/>
      <c r="HD103" s="87"/>
      <c r="HE103" s="87"/>
      <c r="HF103" s="87"/>
      <c r="HG103" s="87"/>
      <c r="HH103" s="87"/>
      <c r="HI103" s="87"/>
    </row>
    <row r="104" s="77" customFormat="1" customHeight="1" spans="1:217">
      <c r="A104" s="91">
        <v>5</v>
      </c>
      <c r="B104" s="97" t="s">
        <v>134</v>
      </c>
      <c r="C104" s="92" t="s">
        <v>132</v>
      </c>
      <c r="D104" s="91" t="s">
        <v>116</v>
      </c>
      <c r="E104" s="93">
        <v>1</v>
      </c>
      <c r="F104" s="94">
        <v>6800</v>
      </c>
      <c r="G104" s="124">
        <f t="shared" si="12"/>
        <v>6800</v>
      </c>
      <c r="H104" s="142">
        <v>1</v>
      </c>
      <c r="I104" s="104">
        <v>6800</v>
      </c>
      <c r="J104" s="170">
        <f t="shared" si="13"/>
        <v>6800</v>
      </c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87"/>
      <c r="BL104" s="87"/>
      <c r="BM104" s="87"/>
      <c r="BN104" s="87"/>
      <c r="BO104" s="87"/>
      <c r="BP104" s="87"/>
      <c r="BQ104" s="87"/>
      <c r="BR104" s="87"/>
      <c r="BS104" s="87"/>
      <c r="BT104" s="87"/>
      <c r="BU104" s="87"/>
      <c r="BV104" s="87"/>
      <c r="BW104" s="87"/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/>
      <c r="CI104" s="87"/>
      <c r="CJ104" s="87"/>
      <c r="CK104" s="87"/>
      <c r="CL104" s="87"/>
      <c r="CM104" s="87"/>
      <c r="CN104" s="87"/>
      <c r="CO104" s="87"/>
      <c r="CP104" s="87"/>
      <c r="CQ104" s="87"/>
      <c r="CR104" s="87"/>
      <c r="CS104" s="87"/>
      <c r="CT104" s="87"/>
      <c r="CU104" s="87"/>
      <c r="CV104" s="87"/>
      <c r="CW104" s="87"/>
      <c r="CX104" s="87"/>
      <c r="CY104" s="87"/>
      <c r="CZ104" s="87"/>
      <c r="DA104" s="87"/>
      <c r="DB104" s="87"/>
      <c r="DC104" s="87"/>
      <c r="DD104" s="87"/>
      <c r="DE104" s="87"/>
      <c r="DF104" s="87"/>
      <c r="DG104" s="87"/>
      <c r="DH104" s="87"/>
      <c r="DI104" s="87"/>
      <c r="DJ104" s="87"/>
      <c r="DK104" s="87"/>
      <c r="DL104" s="87"/>
      <c r="DM104" s="87"/>
      <c r="DN104" s="87"/>
      <c r="DO104" s="87"/>
      <c r="DP104" s="87"/>
      <c r="DQ104" s="87"/>
      <c r="DR104" s="87"/>
      <c r="DS104" s="87"/>
      <c r="DT104" s="87"/>
      <c r="DU104" s="87"/>
      <c r="DV104" s="87"/>
      <c r="DW104" s="87"/>
      <c r="DX104" s="87"/>
      <c r="DY104" s="87"/>
      <c r="DZ104" s="87"/>
      <c r="EA104" s="87"/>
      <c r="EB104" s="87"/>
      <c r="EC104" s="87"/>
      <c r="ED104" s="87"/>
      <c r="EE104" s="87"/>
      <c r="EF104" s="87"/>
      <c r="EG104" s="87"/>
      <c r="EH104" s="87"/>
      <c r="EI104" s="87"/>
      <c r="EJ104" s="87"/>
      <c r="EK104" s="87"/>
      <c r="EL104" s="87"/>
      <c r="EM104" s="87"/>
      <c r="EN104" s="87"/>
      <c r="EO104" s="87"/>
      <c r="EP104" s="87"/>
      <c r="EQ104" s="87"/>
      <c r="ER104" s="87"/>
      <c r="ES104" s="87"/>
      <c r="ET104" s="87"/>
      <c r="EU104" s="87"/>
      <c r="EV104" s="87"/>
      <c r="EW104" s="87"/>
      <c r="EX104" s="87"/>
      <c r="EY104" s="87"/>
      <c r="EZ104" s="87"/>
      <c r="FA104" s="87"/>
      <c r="FB104" s="87"/>
      <c r="FC104" s="87"/>
      <c r="FD104" s="87"/>
      <c r="FE104" s="87"/>
      <c r="FF104" s="87"/>
      <c r="FG104" s="87"/>
      <c r="FH104" s="87"/>
      <c r="FI104" s="87"/>
      <c r="FJ104" s="87"/>
      <c r="FK104" s="87"/>
      <c r="FL104" s="87"/>
      <c r="FM104" s="87"/>
      <c r="FN104" s="87"/>
      <c r="FO104" s="87"/>
      <c r="FP104" s="87"/>
      <c r="FQ104" s="87"/>
      <c r="FR104" s="87"/>
      <c r="FS104" s="87"/>
      <c r="FT104" s="87"/>
      <c r="FU104" s="87"/>
      <c r="FV104" s="87"/>
      <c r="FW104" s="87"/>
      <c r="FX104" s="87"/>
      <c r="FY104" s="87"/>
      <c r="FZ104" s="87"/>
      <c r="GA104" s="87"/>
      <c r="GB104" s="87"/>
      <c r="GC104" s="87"/>
      <c r="GD104" s="87"/>
      <c r="GE104" s="87"/>
      <c r="GF104" s="87"/>
      <c r="GG104" s="87"/>
      <c r="GH104" s="87"/>
      <c r="GI104" s="87"/>
      <c r="GJ104" s="87"/>
      <c r="GK104" s="87"/>
      <c r="GL104" s="87"/>
      <c r="GM104" s="87"/>
      <c r="GN104" s="87"/>
      <c r="GO104" s="87"/>
      <c r="GP104" s="87"/>
      <c r="GQ104" s="87"/>
      <c r="GR104" s="87"/>
      <c r="GS104" s="87"/>
      <c r="GT104" s="87"/>
      <c r="GU104" s="87"/>
      <c r="GV104" s="87"/>
      <c r="GW104" s="87"/>
      <c r="GX104" s="87"/>
      <c r="GY104" s="87"/>
      <c r="GZ104" s="87"/>
      <c r="HA104" s="87"/>
      <c r="HB104" s="87"/>
      <c r="HC104" s="87"/>
      <c r="HD104" s="87"/>
      <c r="HE104" s="87"/>
      <c r="HF104" s="87"/>
      <c r="HG104" s="87"/>
      <c r="HH104" s="87"/>
      <c r="HI104" s="87"/>
    </row>
    <row r="105" s="78" customFormat="1" customHeight="1" spans="1:254">
      <c r="A105" s="102"/>
      <c r="B105" s="100" t="s">
        <v>59</v>
      </c>
      <c r="C105" s="101"/>
      <c r="D105" s="102"/>
      <c r="E105" s="103"/>
      <c r="F105" s="104"/>
      <c r="G105" s="123">
        <f>SUM(G101:G104)</f>
        <v>30006</v>
      </c>
      <c r="H105" s="142"/>
      <c r="I105" s="104"/>
      <c r="J105" s="170">
        <f>SUM(J101:J104)</f>
        <v>26090</v>
      </c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113"/>
      <c r="AS105" s="113"/>
      <c r="AT105" s="113"/>
      <c r="AU105" s="113"/>
      <c r="AV105" s="113"/>
      <c r="AW105" s="113"/>
      <c r="AX105" s="113"/>
      <c r="AY105" s="113"/>
      <c r="AZ105" s="113"/>
      <c r="BA105" s="113"/>
      <c r="BB105" s="113"/>
      <c r="BC105" s="113"/>
      <c r="BD105" s="113"/>
      <c r="BE105" s="113"/>
      <c r="BF105" s="113"/>
      <c r="BG105" s="113"/>
      <c r="BH105" s="113"/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3"/>
      <c r="CD105" s="113"/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3"/>
      <c r="CY105" s="113"/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3"/>
      <c r="DT105" s="113"/>
      <c r="DU105" s="113"/>
      <c r="DV105" s="113"/>
      <c r="DW105" s="113"/>
      <c r="DX105" s="113"/>
      <c r="DY105" s="113"/>
      <c r="DZ105" s="113"/>
      <c r="EA105" s="113"/>
      <c r="EB105" s="113"/>
      <c r="EC105" s="113"/>
      <c r="ED105" s="113"/>
      <c r="EE105" s="113"/>
      <c r="EF105" s="113"/>
      <c r="EG105" s="113"/>
      <c r="EH105" s="113"/>
      <c r="EI105" s="113"/>
      <c r="EJ105" s="113"/>
      <c r="EK105" s="113"/>
      <c r="EL105" s="113"/>
      <c r="EM105" s="113"/>
      <c r="EN105" s="113"/>
      <c r="EO105" s="113"/>
      <c r="EP105" s="113"/>
      <c r="EQ105" s="113"/>
      <c r="ER105" s="113"/>
      <c r="ES105" s="113"/>
      <c r="ET105" s="113"/>
      <c r="EU105" s="113"/>
      <c r="EV105" s="113"/>
      <c r="EW105" s="113"/>
      <c r="EX105" s="113"/>
      <c r="EY105" s="113"/>
      <c r="EZ105" s="113"/>
      <c r="FA105" s="113"/>
      <c r="FB105" s="113"/>
      <c r="FC105" s="113"/>
      <c r="FD105" s="113"/>
      <c r="FE105" s="113"/>
      <c r="FF105" s="113"/>
      <c r="FG105" s="113"/>
      <c r="FH105" s="113"/>
      <c r="FI105" s="113"/>
      <c r="FJ105" s="113"/>
      <c r="FK105" s="113"/>
      <c r="FL105" s="113"/>
      <c r="FM105" s="113"/>
      <c r="FN105" s="113"/>
      <c r="FO105" s="113"/>
      <c r="FP105" s="113"/>
      <c r="FQ105" s="113"/>
      <c r="FR105" s="113"/>
      <c r="FS105" s="113"/>
      <c r="FT105" s="113"/>
      <c r="FU105" s="113"/>
      <c r="FV105" s="113"/>
      <c r="FW105" s="113"/>
      <c r="FX105" s="113"/>
      <c r="FY105" s="113"/>
      <c r="FZ105" s="113"/>
      <c r="GA105" s="113"/>
      <c r="GB105" s="113"/>
      <c r="GC105" s="113"/>
      <c r="GD105" s="113"/>
      <c r="GE105" s="113"/>
      <c r="GF105" s="113"/>
      <c r="GG105" s="113"/>
      <c r="GH105" s="113"/>
      <c r="GI105" s="113"/>
      <c r="GJ105" s="113"/>
      <c r="GK105" s="113"/>
      <c r="GL105" s="113"/>
      <c r="GM105" s="113"/>
      <c r="GN105" s="113"/>
      <c r="GO105" s="113"/>
      <c r="GP105" s="113"/>
      <c r="GQ105" s="113"/>
      <c r="GR105" s="113"/>
      <c r="GS105" s="113"/>
      <c r="GT105" s="113"/>
      <c r="GU105" s="113"/>
      <c r="GV105" s="113"/>
      <c r="GW105" s="113"/>
      <c r="GX105" s="113"/>
      <c r="GY105" s="113"/>
      <c r="GZ105" s="113"/>
      <c r="HA105" s="113"/>
      <c r="HB105" s="113"/>
      <c r="HC105" s="113"/>
      <c r="HD105" s="113"/>
      <c r="HE105" s="113"/>
      <c r="HF105" s="113"/>
      <c r="HG105" s="113"/>
      <c r="HH105" s="113"/>
      <c r="HI105" s="113"/>
      <c r="HJ105" s="114"/>
      <c r="HK105" s="114"/>
      <c r="HL105" s="114"/>
      <c r="HM105" s="114"/>
      <c r="HN105" s="114"/>
      <c r="HO105" s="114"/>
      <c r="HP105" s="114"/>
      <c r="HQ105" s="114"/>
      <c r="HR105" s="114"/>
      <c r="HS105" s="114"/>
      <c r="HT105" s="114"/>
      <c r="HU105" s="114"/>
      <c r="HV105" s="114"/>
      <c r="HW105" s="114"/>
      <c r="HX105" s="114"/>
      <c r="HY105" s="114"/>
      <c r="HZ105" s="114"/>
      <c r="IA105" s="114"/>
      <c r="IB105" s="114"/>
      <c r="IC105" s="114"/>
      <c r="ID105" s="114"/>
      <c r="IE105" s="114"/>
      <c r="IF105" s="114"/>
      <c r="IG105" s="114"/>
      <c r="IH105" s="114"/>
      <c r="II105" s="114"/>
      <c r="IJ105" s="114"/>
      <c r="IK105" s="114"/>
      <c r="IL105" s="114"/>
      <c r="IM105" s="114"/>
      <c r="IN105" s="114"/>
      <c r="IO105" s="114"/>
      <c r="IP105" s="114"/>
      <c r="IQ105" s="114"/>
      <c r="IR105" s="114"/>
      <c r="IS105" s="114"/>
      <c r="IT105" s="114"/>
    </row>
    <row r="106" s="77" customFormat="1" customHeight="1" spans="1:217">
      <c r="A106" s="91"/>
      <c r="B106" s="97"/>
      <c r="C106" s="92"/>
      <c r="D106" s="91"/>
      <c r="E106" s="93"/>
      <c r="F106" s="94"/>
      <c r="G106" s="124"/>
      <c r="H106" s="142"/>
      <c r="I106" s="104"/>
      <c r="J106" s="170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  <c r="BU106" s="87"/>
      <c r="BV106" s="87"/>
      <c r="BW106" s="87"/>
      <c r="BX106" s="87"/>
      <c r="BY106" s="87"/>
      <c r="BZ106" s="87"/>
      <c r="CA106" s="87"/>
      <c r="CB106" s="87"/>
      <c r="CC106" s="87"/>
      <c r="CD106" s="87"/>
      <c r="CE106" s="87"/>
      <c r="CF106" s="87"/>
      <c r="CG106" s="87"/>
      <c r="CH106" s="87"/>
      <c r="CI106" s="87"/>
      <c r="CJ106" s="87"/>
      <c r="CK106" s="87"/>
      <c r="CL106" s="87"/>
      <c r="CM106" s="87"/>
      <c r="CN106" s="87"/>
      <c r="CO106" s="87"/>
      <c r="CP106" s="87"/>
      <c r="CQ106" s="87"/>
      <c r="CR106" s="87"/>
      <c r="CS106" s="87"/>
      <c r="CT106" s="87"/>
      <c r="CU106" s="87"/>
      <c r="CV106" s="87"/>
      <c r="CW106" s="87"/>
      <c r="CX106" s="87"/>
      <c r="CY106" s="87"/>
      <c r="CZ106" s="87"/>
      <c r="DA106" s="87"/>
      <c r="DB106" s="87"/>
      <c r="DC106" s="87"/>
      <c r="DD106" s="87"/>
      <c r="DE106" s="87"/>
      <c r="DF106" s="87"/>
      <c r="DG106" s="87"/>
      <c r="DH106" s="87"/>
      <c r="DI106" s="87"/>
      <c r="DJ106" s="87"/>
      <c r="DK106" s="87"/>
      <c r="DL106" s="87"/>
      <c r="DM106" s="87"/>
      <c r="DN106" s="87"/>
      <c r="DO106" s="87"/>
      <c r="DP106" s="87"/>
      <c r="DQ106" s="87"/>
      <c r="DR106" s="87"/>
      <c r="DS106" s="87"/>
      <c r="DT106" s="87"/>
      <c r="DU106" s="87"/>
      <c r="DV106" s="87"/>
      <c r="DW106" s="87"/>
      <c r="DX106" s="87"/>
      <c r="DY106" s="87"/>
      <c r="DZ106" s="87"/>
      <c r="EA106" s="87"/>
      <c r="EB106" s="87"/>
      <c r="EC106" s="87"/>
      <c r="ED106" s="87"/>
      <c r="EE106" s="87"/>
      <c r="EF106" s="87"/>
      <c r="EG106" s="87"/>
      <c r="EH106" s="87"/>
      <c r="EI106" s="87"/>
      <c r="EJ106" s="87"/>
      <c r="EK106" s="87"/>
      <c r="EL106" s="87"/>
      <c r="EM106" s="87"/>
      <c r="EN106" s="87"/>
      <c r="EO106" s="87"/>
      <c r="EP106" s="87"/>
      <c r="EQ106" s="87"/>
      <c r="ER106" s="87"/>
      <c r="ES106" s="87"/>
      <c r="ET106" s="87"/>
      <c r="EU106" s="87"/>
      <c r="EV106" s="87"/>
      <c r="EW106" s="87"/>
      <c r="EX106" s="87"/>
      <c r="EY106" s="87"/>
      <c r="EZ106" s="87"/>
      <c r="FA106" s="87"/>
      <c r="FB106" s="87"/>
      <c r="FC106" s="87"/>
      <c r="FD106" s="87"/>
      <c r="FE106" s="87"/>
      <c r="FF106" s="87"/>
      <c r="FG106" s="87"/>
      <c r="FH106" s="87"/>
      <c r="FI106" s="87"/>
      <c r="FJ106" s="87"/>
      <c r="FK106" s="87"/>
      <c r="FL106" s="87"/>
      <c r="FM106" s="87"/>
      <c r="FN106" s="87"/>
      <c r="FO106" s="87"/>
      <c r="FP106" s="87"/>
      <c r="FQ106" s="87"/>
      <c r="FR106" s="87"/>
      <c r="FS106" s="87"/>
      <c r="FT106" s="87"/>
      <c r="FU106" s="87"/>
      <c r="FV106" s="87"/>
      <c r="FW106" s="87"/>
      <c r="FX106" s="87"/>
      <c r="FY106" s="87"/>
      <c r="FZ106" s="87"/>
      <c r="GA106" s="87"/>
      <c r="GB106" s="87"/>
      <c r="GC106" s="87"/>
      <c r="GD106" s="87"/>
      <c r="GE106" s="87"/>
      <c r="GF106" s="87"/>
      <c r="GG106" s="87"/>
      <c r="GH106" s="87"/>
      <c r="GI106" s="87"/>
      <c r="GJ106" s="87"/>
      <c r="GK106" s="87"/>
      <c r="GL106" s="87"/>
      <c r="GM106" s="87"/>
      <c r="GN106" s="87"/>
      <c r="GO106" s="87"/>
      <c r="GP106" s="87"/>
      <c r="GQ106" s="87"/>
      <c r="GR106" s="87"/>
      <c r="GS106" s="87"/>
      <c r="GT106" s="87"/>
      <c r="GU106" s="87"/>
      <c r="GV106" s="87"/>
      <c r="GW106" s="87"/>
      <c r="GX106" s="87"/>
      <c r="GY106" s="87"/>
      <c r="GZ106" s="87"/>
      <c r="HA106" s="87"/>
      <c r="HB106" s="87"/>
      <c r="HC106" s="87"/>
      <c r="HD106" s="87"/>
      <c r="HE106" s="87"/>
      <c r="HF106" s="87"/>
      <c r="HG106" s="87"/>
      <c r="HH106" s="87"/>
      <c r="HI106" s="87"/>
    </row>
    <row r="107" s="77" customFormat="1" customHeight="1" spans="1:217">
      <c r="A107" s="91"/>
      <c r="B107" s="92"/>
      <c r="C107" s="92"/>
      <c r="D107" s="91"/>
      <c r="E107" s="93"/>
      <c r="F107" s="94"/>
      <c r="G107" s="124"/>
      <c r="H107" s="142"/>
      <c r="I107" s="104"/>
      <c r="J107" s="170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</row>
    <row r="108" s="79" customFormat="1" customHeight="1" spans="1:25">
      <c r="A108" s="106"/>
      <c r="B108" s="107" t="s">
        <v>135</v>
      </c>
      <c r="C108" s="107"/>
      <c r="D108" s="107"/>
      <c r="E108" s="108"/>
      <c r="F108" s="106"/>
      <c r="G108" s="125">
        <f>SUM(G6:G105)/2</f>
        <v>640787.86</v>
      </c>
      <c r="H108" s="150"/>
      <c r="I108" s="174"/>
      <c r="J108" s="175">
        <f>SUM(J6:J105)/2</f>
        <v>453768.9366</v>
      </c>
      <c r="K108" s="111"/>
      <c r="L108" s="111"/>
      <c r="M108" s="112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</row>
  </sheetData>
  <autoFilter ref="A2:IT108">
    <extLst/>
  </autoFilter>
  <mergeCells count="3">
    <mergeCell ref="A1:G1"/>
    <mergeCell ref="E3:G3"/>
    <mergeCell ref="H3:J3"/>
  </mergeCells>
  <printOptions horizontalCentered="1"/>
  <pageMargins left="0.66875" right="0.590277777777778" top="0.984027777777778" bottom="0.984027777777778" header="0.511805555555556" footer="0.511805555555556"/>
  <pageSetup paperSize="9" scale="82" orientation="landscape" horizontalDpi="600" verticalDpi="360"/>
  <headerFooter alignWithMargins="0">
    <oddHeader>&amp;C&amp;20&amp;B浙  江  天  辰  建  筑  设  计  有  限  公  司 —— 概  算  表</oddHead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0"/>
  <sheetViews>
    <sheetView view="pageBreakPreview" zoomScaleNormal="100" workbookViewId="0">
      <pane ySplit="1" topLeftCell="A39" activePane="bottomLeft" state="frozen"/>
      <selection/>
      <selection pane="bottomLeft" activeCell="J45" sqref="A45:J45"/>
    </sheetView>
  </sheetViews>
  <sheetFormatPr defaultColWidth="9" defaultRowHeight="23" customHeight="1"/>
  <cols>
    <col min="1" max="1" width="6.25" style="80" customWidth="1"/>
    <col min="2" max="2" width="32.125" style="81" customWidth="1"/>
    <col min="3" max="3" width="41.875" style="82" customWidth="1"/>
    <col min="4" max="4" width="4.25" style="80" customWidth="1"/>
    <col min="5" max="5" width="9.125" style="83" customWidth="1"/>
    <col min="6" max="6" width="9.125" style="84" customWidth="1"/>
    <col min="7" max="7" width="13.125" style="85" customWidth="1"/>
    <col min="8" max="8" width="9.125" style="137" customWidth="1"/>
    <col min="9" max="9" width="9.125" style="115" customWidth="1"/>
    <col min="10" max="10" width="13.125" style="138" customWidth="1"/>
    <col min="11" max="14" width="9" style="86"/>
    <col min="15" max="15" width="1.25" style="86" customWidth="1"/>
    <col min="16" max="24" width="9" style="86" hidden="1" customWidth="1"/>
    <col min="25" max="25" width="0.125" style="86" hidden="1" customWidth="1"/>
    <col min="26" max="37" width="9" style="86" hidden="1" customWidth="1"/>
    <col min="38" max="40" width="9" style="87" hidden="1" customWidth="1"/>
    <col min="41" max="137" width="9" style="87"/>
    <col min="138" max="138" width="6.5" style="87" customWidth="1"/>
    <col min="139" max="155" width="9" style="87" hidden="1" customWidth="1"/>
    <col min="156" max="211" width="9" style="87"/>
    <col min="212" max="16384" width="9" style="88"/>
  </cols>
  <sheetData>
    <row r="1" s="76" customFormat="1" customHeight="1" spans="1:37">
      <c r="A1" s="89" t="s">
        <v>25</v>
      </c>
      <c r="B1" s="89"/>
      <c r="C1" s="89"/>
      <c r="D1" s="89"/>
      <c r="E1" s="90"/>
      <c r="F1" s="89"/>
      <c r="G1" s="89"/>
      <c r="H1" s="139"/>
      <c r="I1" s="127"/>
      <c r="J1" s="151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="76" customFormat="1" customHeight="1" spans="1:10">
      <c r="A2" s="91" t="s">
        <v>26</v>
      </c>
      <c r="B2" s="92" t="s">
        <v>27</v>
      </c>
      <c r="C2" s="92" t="s">
        <v>28</v>
      </c>
      <c r="D2" s="91" t="s">
        <v>29</v>
      </c>
      <c r="E2" s="93" t="s">
        <v>30</v>
      </c>
      <c r="F2" s="94" t="s">
        <v>31</v>
      </c>
      <c r="G2" s="118" t="s">
        <v>32</v>
      </c>
      <c r="H2" s="140" t="s">
        <v>33</v>
      </c>
      <c r="I2" s="128" t="s">
        <v>34</v>
      </c>
      <c r="J2" s="152" t="s">
        <v>35</v>
      </c>
    </row>
    <row r="3" s="77" customFormat="1" customHeight="1" spans="1:217">
      <c r="A3" s="91"/>
      <c r="B3" s="120"/>
      <c r="C3" s="120"/>
      <c r="D3" s="120"/>
      <c r="E3" s="57" t="s">
        <v>36</v>
      </c>
      <c r="F3" s="58"/>
      <c r="G3" s="58"/>
      <c r="H3" s="141" t="s">
        <v>37</v>
      </c>
      <c r="I3" s="130"/>
      <c r="J3" s="153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</row>
    <row r="4" s="77" customFormat="1" customHeight="1" spans="1:211">
      <c r="A4" s="91"/>
      <c r="B4" s="96" t="s">
        <v>136</v>
      </c>
      <c r="C4" s="92"/>
      <c r="D4" s="91"/>
      <c r="E4" s="93"/>
      <c r="F4" s="94"/>
      <c r="G4" s="118"/>
      <c r="H4" s="142"/>
      <c r="I4" s="132"/>
      <c r="J4" s="154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</row>
    <row r="5" s="78" customFormat="1" customHeight="1" spans="1:253">
      <c r="A5" s="102" t="s">
        <v>12</v>
      </c>
      <c r="B5" s="100" t="s">
        <v>137</v>
      </c>
      <c r="C5" s="101"/>
      <c r="D5" s="102"/>
      <c r="E5" s="103"/>
      <c r="F5" s="104"/>
      <c r="G5" s="123"/>
      <c r="H5" s="142"/>
      <c r="I5" s="132"/>
      <c r="J5" s="155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</row>
    <row r="6" s="78" customFormat="1" customHeight="1" spans="1:253">
      <c r="A6" s="91">
        <v>1</v>
      </c>
      <c r="B6" s="97" t="s">
        <v>102</v>
      </c>
      <c r="C6" s="92" t="s">
        <v>49</v>
      </c>
      <c r="D6" s="91" t="s">
        <v>45</v>
      </c>
      <c r="E6" s="93">
        <f>19*4</f>
        <v>76</v>
      </c>
      <c r="F6" s="94">
        <v>175</v>
      </c>
      <c r="G6" s="124">
        <f t="shared" ref="G6:G27" si="0">F6*E6</f>
        <v>13300</v>
      </c>
      <c r="H6" s="142">
        <f>19*4</f>
        <v>76</v>
      </c>
      <c r="I6" s="132">
        <v>135</v>
      </c>
      <c r="J6" s="155">
        <f t="shared" ref="J6:J19" si="1">I6*H6</f>
        <v>10260</v>
      </c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</row>
    <row r="7" s="77" customFormat="1" customHeight="1" spans="1:253">
      <c r="A7" s="143">
        <v>2</v>
      </c>
      <c r="B7" s="144" t="s">
        <v>81</v>
      </c>
      <c r="C7" s="145" t="s">
        <v>64</v>
      </c>
      <c r="D7" s="143" t="s">
        <v>121</v>
      </c>
      <c r="E7" s="146">
        <f>3.3*4</f>
        <v>13.2</v>
      </c>
      <c r="F7" s="147">
        <v>185</v>
      </c>
      <c r="G7" s="148">
        <f t="shared" si="0"/>
        <v>2442</v>
      </c>
      <c r="H7" s="149">
        <f>3.3*4</f>
        <v>13.2</v>
      </c>
      <c r="I7" s="156" t="s">
        <v>138</v>
      </c>
      <c r="J7" s="157">
        <f t="shared" si="1"/>
        <v>1320</v>
      </c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</row>
    <row r="8" s="77" customFormat="1" customHeight="1" spans="1:253">
      <c r="A8" s="91">
        <v>3</v>
      </c>
      <c r="B8" s="97" t="s">
        <v>83</v>
      </c>
      <c r="C8" s="92" t="s">
        <v>41</v>
      </c>
      <c r="D8" s="91" t="s">
        <v>42</v>
      </c>
      <c r="E8" s="93">
        <f>1.8*4</f>
        <v>7.2</v>
      </c>
      <c r="F8" s="94">
        <v>178</v>
      </c>
      <c r="G8" s="124">
        <f t="shared" si="0"/>
        <v>1281.6</v>
      </c>
      <c r="H8" s="142">
        <f>1.8*4</f>
        <v>7.2</v>
      </c>
      <c r="I8" s="132">
        <v>168</v>
      </c>
      <c r="J8" s="155">
        <f t="shared" si="1"/>
        <v>1209.6</v>
      </c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</row>
    <row r="9" s="77" customFormat="1" customHeight="1" spans="1:253">
      <c r="A9" s="91">
        <v>4</v>
      </c>
      <c r="B9" s="97" t="s">
        <v>82</v>
      </c>
      <c r="C9" s="92" t="s">
        <v>66</v>
      </c>
      <c r="D9" s="91" t="s">
        <v>42</v>
      </c>
      <c r="E9" s="93">
        <f>(20-1.7)*4</f>
        <v>73.2</v>
      </c>
      <c r="F9" s="94">
        <v>45</v>
      </c>
      <c r="G9" s="124">
        <f t="shared" si="0"/>
        <v>3294</v>
      </c>
      <c r="H9" s="142">
        <f>(20-1.7)*4</f>
        <v>73.2</v>
      </c>
      <c r="I9" s="132">
        <v>35</v>
      </c>
      <c r="J9" s="155">
        <f t="shared" si="1"/>
        <v>2562</v>
      </c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</row>
    <row r="10" s="77" customFormat="1" customHeight="1" spans="1:253">
      <c r="A10" s="91">
        <v>5</v>
      </c>
      <c r="B10" s="97" t="s">
        <v>84</v>
      </c>
      <c r="C10" s="92" t="s">
        <v>49</v>
      </c>
      <c r="D10" s="91" t="s">
        <v>45</v>
      </c>
      <c r="E10" s="93">
        <f>(7.2-0.8)*0.3*4+E7</f>
        <v>20.88</v>
      </c>
      <c r="F10" s="94">
        <v>58</v>
      </c>
      <c r="G10" s="124">
        <f t="shared" si="0"/>
        <v>1211.04</v>
      </c>
      <c r="H10" s="142">
        <f>(7.2-0.8)*0.3*4+H7</f>
        <v>20.88</v>
      </c>
      <c r="I10" s="132">
        <v>45</v>
      </c>
      <c r="J10" s="155">
        <f t="shared" si="1"/>
        <v>939.6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</row>
    <row r="11" s="78" customFormat="1" customHeight="1" spans="1:253">
      <c r="A11" s="91">
        <v>6</v>
      </c>
      <c r="B11" s="97" t="s">
        <v>43</v>
      </c>
      <c r="C11" s="92" t="s">
        <v>44</v>
      </c>
      <c r="D11" s="91" t="s">
        <v>45</v>
      </c>
      <c r="E11" s="93">
        <f>E6</f>
        <v>76</v>
      </c>
      <c r="F11" s="94">
        <v>68</v>
      </c>
      <c r="G11" s="124">
        <f t="shared" si="0"/>
        <v>5168</v>
      </c>
      <c r="H11" s="142">
        <f>H6</f>
        <v>76</v>
      </c>
      <c r="I11" s="132">
        <v>65</v>
      </c>
      <c r="J11" s="155">
        <f t="shared" si="1"/>
        <v>4940</v>
      </c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</row>
    <row r="12" s="78" customFormat="1" customHeight="1" spans="1:253">
      <c r="A12" s="91">
        <v>7</v>
      </c>
      <c r="B12" s="97" t="s">
        <v>46</v>
      </c>
      <c r="C12" s="92" t="s">
        <v>47</v>
      </c>
      <c r="D12" s="91" t="s">
        <v>45</v>
      </c>
      <c r="E12" s="93">
        <f>E7</f>
        <v>13.2</v>
      </c>
      <c r="F12" s="94">
        <v>150</v>
      </c>
      <c r="G12" s="124">
        <f t="shared" si="0"/>
        <v>1980</v>
      </c>
      <c r="H12" s="142">
        <f>H7</f>
        <v>13.2</v>
      </c>
      <c r="I12" s="132">
        <v>135</v>
      </c>
      <c r="J12" s="155">
        <f t="shared" si="1"/>
        <v>1782</v>
      </c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</row>
    <row r="13" s="78" customFormat="1" customHeight="1" spans="1:253">
      <c r="A13" s="91">
        <v>8</v>
      </c>
      <c r="B13" s="97" t="s">
        <v>109</v>
      </c>
      <c r="C13" s="92" t="s">
        <v>49</v>
      </c>
      <c r="D13" s="91" t="s">
        <v>45</v>
      </c>
      <c r="E13" s="93">
        <f>(20*3-1.7*2.1-3.16*0.96)*4</f>
        <v>213.5856</v>
      </c>
      <c r="F13" s="94">
        <v>45</v>
      </c>
      <c r="G13" s="124">
        <f t="shared" si="0"/>
        <v>9611.352</v>
      </c>
      <c r="H13" s="142" t="s">
        <v>139</v>
      </c>
      <c r="I13" s="132">
        <v>45</v>
      </c>
      <c r="J13" s="155">
        <f t="shared" si="1"/>
        <v>9611.55</v>
      </c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  <c r="IR13" s="114"/>
      <c r="IS13" s="114"/>
    </row>
    <row r="14" s="77" customFormat="1" customHeight="1" spans="1:216">
      <c r="A14" s="143">
        <v>9</v>
      </c>
      <c r="B14" s="144" t="s">
        <v>85</v>
      </c>
      <c r="C14" s="145" t="s">
        <v>73</v>
      </c>
      <c r="D14" s="143" t="s">
        <v>121</v>
      </c>
      <c r="E14" s="146">
        <f>(7.2*2.7-0.8*2.1)*4</f>
        <v>71.04</v>
      </c>
      <c r="F14" s="147">
        <v>205</v>
      </c>
      <c r="G14" s="148">
        <f t="shared" si="0"/>
        <v>14563.2</v>
      </c>
      <c r="H14" s="149">
        <f>(7.2*2.7-0.8*2.1)*4</f>
        <v>71.04</v>
      </c>
      <c r="I14" s="156" t="s">
        <v>138</v>
      </c>
      <c r="J14" s="157">
        <f t="shared" si="1"/>
        <v>7104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</row>
    <row r="15" s="78" customFormat="1" customHeight="1" spans="1:253">
      <c r="A15" s="91">
        <v>10</v>
      </c>
      <c r="B15" s="97" t="s">
        <v>50</v>
      </c>
      <c r="C15" s="92" t="str">
        <f>B15</f>
        <v>成品衣柜</v>
      </c>
      <c r="D15" s="91" t="s">
        <v>45</v>
      </c>
      <c r="E15" s="93">
        <f>1.8*2*4</f>
        <v>14.4</v>
      </c>
      <c r="F15" s="94">
        <v>1500</v>
      </c>
      <c r="G15" s="124">
        <f t="shared" si="0"/>
        <v>21600</v>
      </c>
      <c r="H15" s="142">
        <f>1.8*2*4</f>
        <v>14.4</v>
      </c>
      <c r="I15" s="132">
        <v>900</v>
      </c>
      <c r="J15" s="155">
        <f t="shared" si="1"/>
        <v>12960</v>
      </c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</row>
    <row r="16" s="78" customFormat="1" customHeight="1" spans="1:253">
      <c r="A16" s="91">
        <v>11</v>
      </c>
      <c r="B16" s="97" t="s">
        <v>51</v>
      </c>
      <c r="C16" s="92" t="s">
        <v>52</v>
      </c>
      <c r="D16" s="91" t="s">
        <v>53</v>
      </c>
      <c r="E16" s="93">
        <v>8</v>
      </c>
      <c r="F16" s="94">
        <v>1700</v>
      </c>
      <c r="G16" s="124">
        <f t="shared" si="0"/>
        <v>13600</v>
      </c>
      <c r="H16" s="142">
        <v>8</v>
      </c>
      <c r="I16" s="132">
        <v>1600</v>
      </c>
      <c r="J16" s="155">
        <f t="shared" si="1"/>
        <v>12800</v>
      </c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</row>
    <row r="17" s="78" customFormat="1" customHeight="1" spans="1:253">
      <c r="A17" s="91">
        <v>12</v>
      </c>
      <c r="B17" s="97" t="s">
        <v>88</v>
      </c>
      <c r="C17" s="92" t="s">
        <v>77</v>
      </c>
      <c r="D17" s="91" t="s">
        <v>45</v>
      </c>
      <c r="E17" s="93">
        <f>((2+1.8)*3.18-0.8*2.1)*3</f>
        <v>31.212</v>
      </c>
      <c r="F17" s="94">
        <v>150</v>
      </c>
      <c r="G17" s="124">
        <f t="shared" si="0"/>
        <v>4681.8</v>
      </c>
      <c r="H17" s="142">
        <f>((2+1.8)*3.18-0.8*2.1)*3</f>
        <v>31.212</v>
      </c>
      <c r="I17" s="132">
        <v>135</v>
      </c>
      <c r="J17" s="155">
        <f t="shared" si="1"/>
        <v>4213.62</v>
      </c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  <c r="IO17" s="114"/>
      <c r="IP17" s="114"/>
      <c r="IQ17" s="114"/>
      <c r="IR17" s="114"/>
      <c r="IS17" s="114"/>
    </row>
    <row r="18" s="78" customFormat="1" customHeight="1" spans="1:253">
      <c r="A18" s="91">
        <v>13</v>
      </c>
      <c r="B18" s="97" t="s">
        <v>89</v>
      </c>
      <c r="C18" s="92" t="s">
        <v>79</v>
      </c>
      <c r="D18" s="91" t="s">
        <v>45</v>
      </c>
      <c r="E18" s="93">
        <f>E17*2</f>
        <v>62.424</v>
      </c>
      <c r="F18" s="94">
        <v>50</v>
      </c>
      <c r="G18" s="124">
        <f t="shared" si="0"/>
        <v>3121.2</v>
      </c>
      <c r="H18" s="142">
        <f>H17*2</f>
        <v>62.424</v>
      </c>
      <c r="I18" s="132">
        <v>50</v>
      </c>
      <c r="J18" s="155">
        <f t="shared" si="1"/>
        <v>3121.2</v>
      </c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  <c r="IR18" s="114"/>
      <c r="IS18" s="114"/>
    </row>
    <row r="19" s="77" customFormat="1" customHeight="1" spans="1:216">
      <c r="A19" s="91">
        <v>14</v>
      </c>
      <c r="B19" s="97" t="s">
        <v>93</v>
      </c>
      <c r="C19" s="92" t="s">
        <v>107</v>
      </c>
      <c r="D19" s="91" t="s">
        <v>56</v>
      </c>
      <c r="E19" s="93">
        <v>4</v>
      </c>
      <c r="F19" s="94">
        <v>4500</v>
      </c>
      <c r="G19" s="124">
        <f t="shared" si="0"/>
        <v>18000</v>
      </c>
      <c r="H19" s="142"/>
      <c r="I19" s="132"/>
      <c r="J19" s="155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</row>
    <row r="20" s="78" customFormat="1" customHeight="1" spans="1:253">
      <c r="A20" s="91"/>
      <c r="B20" s="100" t="s">
        <v>59</v>
      </c>
      <c r="C20" s="101"/>
      <c r="D20" s="102"/>
      <c r="E20" s="103"/>
      <c r="F20" s="104"/>
      <c r="G20" s="123">
        <f>SUM(G6:G19)</f>
        <v>113854.192</v>
      </c>
      <c r="H20" s="142"/>
      <c r="I20" s="132"/>
      <c r="J20" s="155">
        <f>SUM(J6:J19)</f>
        <v>72823.57</v>
      </c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  <c r="IQ20" s="114"/>
      <c r="IR20" s="114"/>
      <c r="IS20" s="114"/>
    </row>
    <row r="21" s="78" customFormat="1" customHeight="1" spans="1:248">
      <c r="A21" s="102"/>
      <c r="B21" s="100"/>
      <c r="C21" s="101"/>
      <c r="D21" s="102"/>
      <c r="E21" s="103"/>
      <c r="F21" s="104"/>
      <c r="G21" s="123"/>
      <c r="H21" s="142"/>
      <c r="I21" s="132"/>
      <c r="J21" s="155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4"/>
      <c r="HE21" s="114"/>
      <c r="HF21" s="114"/>
      <c r="HG21" s="114"/>
      <c r="HH21" s="114"/>
      <c r="HI21" s="114"/>
      <c r="HJ21" s="114"/>
      <c r="HK21" s="114"/>
      <c r="HL21" s="114"/>
      <c r="HM21" s="114"/>
      <c r="HN21" s="114"/>
      <c r="HO21" s="114"/>
      <c r="HP21" s="114"/>
      <c r="HQ21" s="114"/>
      <c r="HR21" s="114"/>
      <c r="HS21" s="114"/>
      <c r="HT21" s="114"/>
      <c r="HU21" s="114"/>
      <c r="HV21" s="114"/>
      <c r="HW21" s="114"/>
      <c r="HX21" s="114"/>
      <c r="HY21" s="114"/>
      <c r="HZ21" s="114"/>
      <c r="IA21" s="114"/>
      <c r="IB21" s="114"/>
      <c r="IC21" s="114"/>
      <c r="ID21" s="114"/>
      <c r="IE21" s="114"/>
      <c r="IF21" s="114"/>
      <c r="IG21" s="114"/>
      <c r="IH21" s="114"/>
      <c r="II21" s="114"/>
      <c r="IJ21" s="114"/>
      <c r="IK21" s="114"/>
      <c r="IL21" s="114"/>
      <c r="IM21" s="114"/>
      <c r="IN21" s="114"/>
    </row>
    <row r="22" s="78" customFormat="1" customHeight="1" spans="1:253">
      <c r="A22" s="102" t="s">
        <v>15</v>
      </c>
      <c r="B22" s="100" t="s">
        <v>80</v>
      </c>
      <c r="C22" s="101"/>
      <c r="D22" s="102"/>
      <c r="E22" s="103"/>
      <c r="F22" s="104"/>
      <c r="G22" s="123"/>
      <c r="H22" s="142"/>
      <c r="I22" s="132"/>
      <c r="J22" s="155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4"/>
      <c r="HJ22" s="114"/>
      <c r="HK22" s="114"/>
      <c r="HL22" s="114"/>
      <c r="HM22" s="114"/>
      <c r="HN22" s="114"/>
      <c r="HO22" s="114"/>
      <c r="HP22" s="114"/>
      <c r="HQ22" s="114"/>
      <c r="HR22" s="114"/>
      <c r="HS22" s="114"/>
      <c r="HT22" s="114"/>
      <c r="HU22" s="114"/>
      <c r="HV22" s="114"/>
      <c r="HW22" s="114"/>
      <c r="HX22" s="114"/>
      <c r="HY22" s="114"/>
      <c r="HZ22" s="114"/>
      <c r="IA22" s="114"/>
      <c r="IB22" s="114"/>
      <c r="IC22" s="114"/>
      <c r="ID22" s="114"/>
      <c r="IE22" s="114"/>
      <c r="IF22" s="114"/>
      <c r="IG22" s="114"/>
      <c r="IH22" s="114"/>
      <c r="II22" s="114"/>
      <c r="IJ22" s="114"/>
      <c r="IK22" s="114"/>
      <c r="IL22" s="114"/>
      <c r="IM22" s="114"/>
      <c r="IN22" s="114"/>
      <c r="IO22" s="114"/>
      <c r="IP22" s="114"/>
      <c r="IQ22" s="114"/>
      <c r="IR22" s="114"/>
      <c r="IS22" s="114"/>
    </row>
    <row r="23" s="77" customFormat="1" customHeight="1" spans="1:253">
      <c r="A23" s="143">
        <v>1</v>
      </c>
      <c r="B23" s="144" t="s">
        <v>81</v>
      </c>
      <c r="C23" s="145" t="s">
        <v>64</v>
      </c>
      <c r="D23" s="143" t="s">
        <v>121</v>
      </c>
      <c r="E23" s="146">
        <v>11.5</v>
      </c>
      <c r="F23" s="147">
        <v>185</v>
      </c>
      <c r="G23" s="148">
        <f t="shared" ref="G23:G41" si="2">F23*E23</f>
        <v>2127.5</v>
      </c>
      <c r="H23" s="149">
        <v>11.5</v>
      </c>
      <c r="I23" s="156" t="s">
        <v>138</v>
      </c>
      <c r="J23" s="157">
        <f t="shared" ref="J23:J33" si="3">I23*H23</f>
        <v>1150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</row>
    <row r="24" s="77" customFormat="1" customHeight="1" spans="1:253">
      <c r="A24" s="91">
        <v>2</v>
      </c>
      <c r="B24" s="97" t="s">
        <v>83</v>
      </c>
      <c r="C24" s="92" t="s">
        <v>41</v>
      </c>
      <c r="D24" s="91" t="s">
        <v>42</v>
      </c>
      <c r="E24" s="93">
        <f>1.8+1.5</f>
        <v>3.3</v>
      </c>
      <c r="F24" s="94">
        <v>178</v>
      </c>
      <c r="G24" s="124">
        <f t="shared" si="2"/>
        <v>587.4</v>
      </c>
      <c r="H24" s="142">
        <f>1.8+1.5</f>
        <v>3.3</v>
      </c>
      <c r="I24" s="132">
        <v>168</v>
      </c>
      <c r="J24" s="155">
        <f t="shared" si="3"/>
        <v>554.4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87"/>
      <c r="CU24" s="87"/>
      <c r="CV24" s="87"/>
      <c r="CW24" s="87"/>
      <c r="CX24" s="87"/>
      <c r="CY24" s="87"/>
      <c r="CZ24" s="87"/>
      <c r="DA24" s="87"/>
      <c r="DB24" s="87"/>
      <c r="DC24" s="87"/>
      <c r="DD24" s="87"/>
      <c r="DE24" s="87"/>
      <c r="DF24" s="87"/>
      <c r="DG24" s="87"/>
      <c r="DH24" s="87"/>
      <c r="DI24" s="87"/>
      <c r="DJ24" s="87"/>
      <c r="DK24" s="87"/>
      <c r="DL24" s="87"/>
      <c r="DM24" s="87"/>
      <c r="DN24" s="87"/>
      <c r="DO24" s="87"/>
      <c r="DP24" s="87"/>
      <c r="DQ24" s="87"/>
      <c r="DR24" s="87"/>
      <c r="DS24" s="87"/>
      <c r="DT24" s="87"/>
      <c r="DU24" s="87"/>
      <c r="DV24" s="87"/>
      <c r="DW24" s="87"/>
      <c r="DX24" s="87"/>
      <c r="DY24" s="87"/>
      <c r="DZ24" s="87"/>
      <c r="EA24" s="87"/>
      <c r="EB24" s="87"/>
      <c r="EC24" s="87"/>
      <c r="ED24" s="87"/>
      <c r="EE24" s="87"/>
      <c r="EF24" s="87"/>
      <c r="EG24" s="87"/>
      <c r="EH24" s="87"/>
      <c r="EI24" s="87"/>
      <c r="EJ24" s="87"/>
      <c r="EK24" s="87"/>
      <c r="EL24" s="87"/>
      <c r="EM24" s="87"/>
      <c r="EN24" s="87"/>
      <c r="EO24" s="87"/>
      <c r="EP24" s="87"/>
      <c r="EQ24" s="87"/>
      <c r="ER24" s="87"/>
      <c r="ES24" s="87"/>
      <c r="ET24" s="87"/>
      <c r="EU24" s="87"/>
      <c r="EV24" s="87"/>
      <c r="EW24" s="87"/>
      <c r="EX24" s="87"/>
      <c r="EY24" s="87"/>
      <c r="EZ24" s="87"/>
      <c r="FA24" s="87"/>
      <c r="FB24" s="87"/>
      <c r="FC24" s="87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</row>
    <row r="25" s="77" customFormat="1" customHeight="1" spans="1:253">
      <c r="A25" s="91">
        <v>3</v>
      </c>
      <c r="B25" s="97" t="s">
        <v>84</v>
      </c>
      <c r="C25" s="92" t="s">
        <v>49</v>
      </c>
      <c r="D25" s="91" t="s">
        <v>45</v>
      </c>
      <c r="E25" s="93">
        <f>E23+(7+7.2+9.5-1.5-1.6*2)*0.3</f>
        <v>17.2</v>
      </c>
      <c r="F25" s="94">
        <v>58</v>
      </c>
      <c r="G25" s="124">
        <f t="shared" si="2"/>
        <v>997.6</v>
      </c>
      <c r="H25" s="142">
        <f>H23+(7+7.2+9.5-1.5-1.6*2)*0.3</f>
        <v>17.2</v>
      </c>
      <c r="I25" s="132">
        <v>45</v>
      </c>
      <c r="J25" s="155">
        <f t="shared" si="3"/>
        <v>774</v>
      </c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7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</row>
    <row r="26" s="77" customFormat="1" customHeight="1" spans="1:216">
      <c r="A26" s="91">
        <v>4</v>
      </c>
      <c r="B26" s="97" t="s">
        <v>46</v>
      </c>
      <c r="C26" s="92" t="s">
        <v>47</v>
      </c>
      <c r="D26" s="91" t="s">
        <v>45</v>
      </c>
      <c r="E26" s="93">
        <f>E23</f>
        <v>11.5</v>
      </c>
      <c r="F26" s="94">
        <v>150</v>
      </c>
      <c r="G26" s="124">
        <f t="shared" si="2"/>
        <v>1725</v>
      </c>
      <c r="H26" s="142">
        <f>H23</f>
        <v>11.5</v>
      </c>
      <c r="I26" s="132">
        <v>135</v>
      </c>
      <c r="J26" s="155">
        <f t="shared" si="3"/>
        <v>1552.5</v>
      </c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87"/>
      <c r="DJ26" s="87"/>
      <c r="DK26" s="87"/>
      <c r="DL26" s="87"/>
      <c r="DM26" s="87"/>
      <c r="DN26" s="87"/>
      <c r="DO26" s="87"/>
      <c r="DP26" s="87"/>
      <c r="DQ26" s="87"/>
      <c r="DR26" s="87"/>
      <c r="DS26" s="87"/>
      <c r="DT26" s="87"/>
      <c r="DU26" s="87"/>
      <c r="DV26" s="87"/>
      <c r="DW26" s="87"/>
      <c r="DX26" s="87"/>
      <c r="DY26" s="87"/>
      <c r="DZ26" s="87"/>
      <c r="EA26" s="87"/>
      <c r="EB26" s="87"/>
      <c r="EC26" s="87"/>
      <c r="ED26" s="87"/>
      <c r="EE26" s="87"/>
      <c r="EF26" s="87"/>
      <c r="EG26" s="87"/>
      <c r="EH26" s="87"/>
      <c r="EI26" s="87"/>
      <c r="EJ26" s="87"/>
      <c r="EK26" s="87"/>
      <c r="EL26" s="87"/>
      <c r="EM26" s="87"/>
      <c r="EN26" s="87"/>
      <c r="EO26" s="87"/>
      <c r="EP26" s="87"/>
      <c r="EQ26" s="87"/>
      <c r="ER26" s="87"/>
      <c r="ES26" s="87"/>
      <c r="ET26" s="87"/>
      <c r="EU26" s="87"/>
      <c r="EV26" s="87"/>
      <c r="EW26" s="87"/>
      <c r="EX26" s="87"/>
      <c r="EY26" s="87"/>
      <c r="EZ26" s="87"/>
      <c r="FA26" s="87"/>
      <c r="FB26" s="87"/>
      <c r="FC26" s="87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</row>
    <row r="27" s="77" customFormat="1" customHeight="1" spans="1:216">
      <c r="A27" s="143">
        <v>5</v>
      </c>
      <c r="B27" s="144" t="s">
        <v>85</v>
      </c>
      <c r="C27" s="145" t="s">
        <v>73</v>
      </c>
      <c r="D27" s="143" t="s">
        <v>121</v>
      </c>
      <c r="E27" s="146">
        <f>(7+7.2+9.5)*2.7-0.8*2.1*4-1.5*2.1-0.8*0.96</f>
        <v>53.352</v>
      </c>
      <c r="F27" s="147">
        <v>205</v>
      </c>
      <c r="G27" s="148">
        <f t="shared" si="2"/>
        <v>10937.16</v>
      </c>
      <c r="H27" s="149" t="s">
        <v>140</v>
      </c>
      <c r="I27" s="156" t="s">
        <v>138</v>
      </c>
      <c r="J27" s="157">
        <f t="shared" si="3"/>
        <v>5335</v>
      </c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87"/>
      <c r="CU27" s="87"/>
      <c r="CV27" s="87"/>
      <c r="CW27" s="87"/>
      <c r="CX27" s="87"/>
      <c r="CY27" s="87"/>
      <c r="CZ27" s="87"/>
      <c r="DA27" s="87"/>
      <c r="DB27" s="87"/>
      <c r="DC27" s="87"/>
      <c r="DD27" s="87"/>
      <c r="DE27" s="87"/>
      <c r="DF27" s="8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7"/>
      <c r="DR27" s="87"/>
      <c r="DS27" s="87"/>
      <c r="DT27" s="87"/>
      <c r="DU27" s="87"/>
      <c r="DV27" s="87"/>
      <c r="DW27" s="87"/>
      <c r="DX27" s="87"/>
      <c r="DY27" s="87"/>
      <c r="DZ27" s="87"/>
      <c r="EA27" s="87"/>
      <c r="EB27" s="87"/>
      <c r="EC27" s="87"/>
      <c r="ED27" s="87"/>
      <c r="EE27" s="87"/>
      <c r="EF27" s="87"/>
      <c r="EG27" s="87"/>
      <c r="EH27" s="87"/>
      <c r="EI27" s="87"/>
      <c r="EJ27" s="87"/>
      <c r="EK27" s="87"/>
      <c r="EL27" s="87"/>
      <c r="EM27" s="87"/>
      <c r="EN27" s="87"/>
      <c r="EO27" s="87"/>
      <c r="EP27" s="87"/>
      <c r="EQ27" s="87"/>
      <c r="ER27" s="87"/>
      <c r="ES27" s="87"/>
      <c r="ET27" s="87"/>
      <c r="EU27" s="87"/>
      <c r="EV27" s="87"/>
      <c r="EW27" s="87"/>
      <c r="EX27" s="87"/>
      <c r="EY27" s="87"/>
      <c r="EZ27" s="87"/>
      <c r="FA27" s="87"/>
      <c r="FB27" s="87"/>
      <c r="FC27" s="87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</row>
    <row r="28" s="78" customFormat="1" customHeight="1" spans="1:253">
      <c r="A28" s="91">
        <v>6</v>
      </c>
      <c r="B28" s="97" t="s">
        <v>51</v>
      </c>
      <c r="C28" s="92" t="s">
        <v>52</v>
      </c>
      <c r="D28" s="91" t="s">
        <v>53</v>
      </c>
      <c r="E28" s="93">
        <v>2</v>
      </c>
      <c r="F28" s="94">
        <v>1700</v>
      </c>
      <c r="G28" s="124">
        <f t="shared" si="2"/>
        <v>3400</v>
      </c>
      <c r="H28" s="142">
        <v>2</v>
      </c>
      <c r="I28" s="132">
        <v>1600</v>
      </c>
      <c r="J28" s="155">
        <f t="shared" si="3"/>
        <v>3200</v>
      </c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4"/>
      <c r="IP28" s="114"/>
      <c r="IQ28" s="114"/>
      <c r="IR28" s="114"/>
      <c r="IS28" s="114"/>
    </row>
    <row r="29" s="78" customFormat="1" customHeight="1" spans="1:253">
      <c r="A29" s="91">
        <v>7</v>
      </c>
      <c r="B29" s="97" t="s">
        <v>86</v>
      </c>
      <c r="C29" s="92" t="s">
        <v>87</v>
      </c>
      <c r="D29" s="91" t="s">
        <v>42</v>
      </c>
      <c r="E29" s="93">
        <v>6.1</v>
      </c>
      <c r="F29" s="94">
        <v>400</v>
      </c>
      <c r="G29" s="124">
        <f t="shared" si="2"/>
        <v>2440</v>
      </c>
      <c r="H29" s="142">
        <v>6.1</v>
      </c>
      <c r="I29" s="132">
        <v>250</v>
      </c>
      <c r="J29" s="155">
        <f t="shared" si="3"/>
        <v>1525</v>
      </c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  <c r="IL29" s="114"/>
      <c r="IM29" s="114"/>
      <c r="IN29" s="114"/>
      <c r="IO29" s="114"/>
      <c r="IP29" s="114"/>
      <c r="IQ29" s="114"/>
      <c r="IR29" s="114"/>
      <c r="IS29" s="114"/>
    </row>
    <row r="30" s="78" customFormat="1" customHeight="1" spans="1:253">
      <c r="A30" s="91">
        <v>8</v>
      </c>
      <c r="B30" s="92" t="s">
        <v>90</v>
      </c>
      <c r="C30" s="92" t="s">
        <v>49</v>
      </c>
      <c r="D30" s="91" t="s">
        <v>45</v>
      </c>
      <c r="E30" s="95">
        <v>1.5</v>
      </c>
      <c r="F30" s="94">
        <v>400</v>
      </c>
      <c r="G30" s="124">
        <f t="shared" si="2"/>
        <v>600</v>
      </c>
      <c r="H30" s="142">
        <v>1.5</v>
      </c>
      <c r="I30" s="132">
        <v>400</v>
      </c>
      <c r="J30" s="155">
        <f t="shared" si="3"/>
        <v>600</v>
      </c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114"/>
      <c r="IM30" s="114"/>
      <c r="IN30" s="114"/>
      <c r="IO30" s="114"/>
      <c r="IP30" s="114"/>
      <c r="IQ30" s="114"/>
      <c r="IR30" s="114"/>
      <c r="IS30" s="114"/>
    </row>
    <row r="31" s="78" customFormat="1" customHeight="1" spans="1:253">
      <c r="A31" s="91">
        <v>9</v>
      </c>
      <c r="B31" s="92" t="s">
        <v>91</v>
      </c>
      <c r="C31" s="92" t="s">
        <v>92</v>
      </c>
      <c r="D31" s="91" t="s">
        <v>45</v>
      </c>
      <c r="E31" s="95">
        <f>(1.68*2.1)*2+1.05*1.2</f>
        <v>8.316</v>
      </c>
      <c r="F31" s="94">
        <v>550</v>
      </c>
      <c r="G31" s="124">
        <f t="shared" si="2"/>
        <v>4573.8</v>
      </c>
      <c r="H31" s="142" t="s">
        <v>141</v>
      </c>
      <c r="I31" s="132">
        <v>280</v>
      </c>
      <c r="J31" s="155">
        <f t="shared" si="3"/>
        <v>2329.6</v>
      </c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  <c r="IL31" s="114"/>
      <c r="IM31" s="114"/>
      <c r="IN31" s="114"/>
      <c r="IO31" s="114"/>
      <c r="IP31" s="114"/>
      <c r="IQ31" s="114"/>
      <c r="IR31" s="114"/>
      <c r="IS31" s="114"/>
    </row>
    <row r="32" s="78" customFormat="1" ht="27" customHeight="1" spans="1:253">
      <c r="A32" s="91">
        <v>10</v>
      </c>
      <c r="B32" s="97" t="s">
        <v>93</v>
      </c>
      <c r="C32" s="92" t="s">
        <v>142</v>
      </c>
      <c r="D32" s="91" t="s">
        <v>56</v>
      </c>
      <c r="E32" s="93">
        <v>1</v>
      </c>
      <c r="F32" s="94">
        <v>12000</v>
      </c>
      <c r="G32" s="124">
        <f t="shared" si="2"/>
        <v>12000</v>
      </c>
      <c r="H32" s="142"/>
      <c r="I32" s="132"/>
      <c r="J32" s="155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/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4"/>
      <c r="HV32" s="114"/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4"/>
      <c r="IK32" s="114"/>
      <c r="IL32" s="114"/>
      <c r="IM32" s="114"/>
      <c r="IN32" s="114"/>
      <c r="IO32" s="114"/>
      <c r="IP32" s="114"/>
      <c r="IQ32" s="114"/>
      <c r="IR32" s="114"/>
      <c r="IS32" s="114"/>
    </row>
    <row r="33" s="78" customFormat="1" customHeight="1" spans="1:253">
      <c r="A33" s="91">
        <v>11</v>
      </c>
      <c r="B33" s="97" t="s">
        <v>95</v>
      </c>
      <c r="C33" s="92" t="s">
        <v>49</v>
      </c>
      <c r="D33" s="91" t="s">
        <v>96</v>
      </c>
      <c r="E33" s="93">
        <v>1</v>
      </c>
      <c r="F33" s="94">
        <v>500</v>
      </c>
      <c r="G33" s="124">
        <f t="shared" si="2"/>
        <v>500</v>
      </c>
      <c r="H33" s="142">
        <v>1</v>
      </c>
      <c r="I33" s="132">
        <v>200</v>
      </c>
      <c r="J33" s="155">
        <f t="shared" si="3"/>
        <v>200</v>
      </c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  <c r="IL33" s="114"/>
      <c r="IM33" s="114"/>
      <c r="IN33" s="114"/>
      <c r="IO33" s="114"/>
      <c r="IP33" s="114"/>
      <c r="IQ33" s="114"/>
      <c r="IR33" s="114"/>
      <c r="IS33" s="114"/>
    </row>
    <row r="34" s="78" customFormat="1" customHeight="1" spans="1:211">
      <c r="A34" s="143">
        <v>12</v>
      </c>
      <c r="B34" s="144" t="s">
        <v>97</v>
      </c>
      <c r="C34" s="145" t="s">
        <v>49</v>
      </c>
      <c r="D34" s="143" t="s">
        <v>98</v>
      </c>
      <c r="E34" s="146">
        <v>2</v>
      </c>
      <c r="F34" s="147">
        <v>1300</v>
      </c>
      <c r="G34" s="148">
        <v>3750</v>
      </c>
      <c r="H34" s="149">
        <v>2</v>
      </c>
      <c r="I34" s="156" t="s">
        <v>143</v>
      </c>
      <c r="J34" s="157">
        <v>3750</v>
      </c>
      <c r="K34" s="99"/>
      <c r="L34" s="99"/>
      <c r="M34" s="99"/>
      <c r="N34" s="99"/>
      <c r="O34" s="99"/>
      <c r="P34" s="99"/>
      <c r="Q34" s="99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  <c r="GF34" s="114"/>
      <c r="GG34" s="114"/>
      <c r="GH34" s="114"/>
      <c r="GI34" s="114"/>
      <c r="GJ34" s="114"/>
      <c r="GK34" s="114"/>
      <c r="GL34" s="114"/>
      <c r="GM34" s="114"/>
      <c r="GN34" s="114"/>
      <c r="GO34" s="114"/>
      <c r="GP34" s="114"/>
      <c r="GQ34" s="114"/>
      <c r="GR34" s="114"/>
      <c r="GS34" s="114"/>
      <c r="GT34" s="114"/>
      <c r="GU34" s="114"/>
      <c r="GV34" s="114"/>
      <c r="GW34" s="114"/>
      <c r="GX34" s="114"/>
      <c r="GY34" s="114"/>
      <c r="GZ34" s="114"/>
      <c r="HA34" s="114"/>
      <c r="HB34" s="114"/>
      <c r="HC34" s="114"/>
    </row>
    <row r="35" s="78" customFormat="1" customHeight="1" spans="1:253">
      <c r="A35" s="91">
        <v>13</v>
      </c>
      <c r="B35" s="97" t="s">
        <v>99</v>
      </c>
      <c r="C35" s="92" t="s">
        <v>49</v>
      </c>
      <c r="D35" s="91" t="s">
        <v>100</v>
      </c>
      <c r="E35" s="93">
        <v>1.5</v>
      </c>
      <c r="F35" s="94">
        <v>1300</v>
      </c>
      <c r="G35" s="124">
        <f>F35*E35</f>
        <v>1950</v>
      </c>
      <c r="H35" s="142">
        <v>1.5</v>
      </c>
      <c r="I35" s="132">
        <v>900</v>
      </c>
      <c r="J35" s="155">
        <f t="shared" ref="J35:J47" si="4">I35*H35</f>
        <v>1350</v>
      </c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  <c r="IL35" s="114"/>
      <c r="IM35" s="114"/>
      <c r="IN35" s="114"/>
      <c r="IO35" s="114"/>
      <c r="IP35" s="114"/>
      <c r="IQ35" s="114"/>
      <c r="IR35" s="114"/>
      <c r="IS35" s="114"/>
    </row>
    <row r="36" s="78" customFormat="1" customHeight="1" spans="1:253">
      <c r="A36" s="91"/>
      <c r="B36" s="100" t="s">
        <v>59</v>
      </c>
      <c r="C36" s="97"/>
      <c r="D36" s="91"/>
      <c r="E36" s="93"/>
      <c r="F36" s="94"/>
      <c r="G36" s="123">
        <f>SUM(G23:G35)</f>
        <v>45588.46</v>
      </c>
      <c r="H36" s="142"/>
      <c r="I36" s="132"/>
      <c r="J36" s="155">
        <f>SUM(J23:J35)</f>
        <v>22320.5</v>
      </c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  <c r="IL36" s="114"/>
      <c r="IM36" s="114"/>
      <c r="IN36" s="114"/>
      <c r="IO36" s="114"/>
      <c r="IP36" s="114"/>
      <c r="IQ36" s="114"/>
      <c r="IR36" s="114"/>
      <c r="IS36" s="114"/>
    </row>
    <row r="37" s="78" customFormat="1" customHeight="1" spans="1:248">
      <c r="A37" s="91"/>
      <c r="B37" s="100"/>
      <c r="C37" s="101"/>
      <c r="D37" s="102"/>
      <c r="E37" s="103"/>
      <c r="F37" s="104"/>
      <c r="G37" s="123"/>
      <c r="H37" s="142"/>
      <c r="I37" s="132"/>
      <c r="J37" s="155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4"/>
      <c r="HE37" s="114"/>
      <c r="HF37" s="114"/>
      <c r="HG37" s="114"/>
      <c r="HH37" s="114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  <c r="IL37" s="114"/>
      <c r="IM37" s="114"/>
      <c r="IN37" s="114"/>
    </row>
    <row r="38" s="78" customFormat="1" customHeight="1" spans="1:253">
      <c r="A38" s="102" t="s">
        <v>17</v>
      </c>
      <c r="B38" s="100" t="s">
        <v>144</v>
      </c>
      <c r="C38" s="101"/>
      <c r="D38" s="102"/>
      <c r="E38" s="103"/>
      <c r="F38" s="104"/>
      <c r="G38" s="123"/>
      <c r="H38" s="142"/>
      <c r="I38" s="132"/>
      <c r="J38" s="155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  <c r="IL38" s="114"/>
      <c r="IM38" s="114"/>
      <c r="IN38" s="114"/>
      <c r="IO38" s="114"/>
      <c r="IP38" s="114"/>
      <c r="IQ38" s="114"/>
      <c r="IR38" s="114"/>
      <c r="IS38" s="114"/>
    </row>
    <row r="39" s="78" customFormat="1" customHeight="1" spans="1:253">
      <c r="A39" s="91">
        <v>1</v>
      </c>
      <c r="B39" s="97" t="s">
        <v>102</v>
      </c>
      <c r="C39" s="92" t="s">
        <v>49</v>
      </c>
      <c r="D39" s="91" t="s">
        <v>45</v>
      </c>
      <c r="E39" s="93">
        <f>23.5+11.5+22.1</f>
        <v>57.1</v>
      </c>
      <c r="F39" s="94">
        <v>175</v>
      </c>
      <c r="G39" s="124">
        <f t="shared" ref="G39:G48" si="5">F39*E39</f>
        <v>9992.5</v>
      </c>
      <c r="H39" s="142">
        <f>23.5+11.5+22.1</f>
        <v>57.1</v>
      </c>
      <c r="I39" s="132">
        <v>135</v>
      </c>
      <c r="J39" s="155">
        <f t="shared" si="4"/>
        <v>7708.5</v>
      </c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  <c r="IL39" s="114"/>
      <c r="IM39" s="114"/>
      <c r="IN39" s="114"/>
      <c r="IO39" s="114"/>
      <c r="IP39" s="114"/>
      <c r="IQ39" s="114"/>
      <c r="IR39" s="114"/>
      <c r="IS39" s="114"/>
    </row>
    <row r="40" s="78" customFormat="1" customHeight="1" spans="1:253">
      <c r="A40" s="91">
        <v>2</v>
      </c>
      <c r="B40" s="97" t="s">
        <v>82</v>
      </c>
      <c r="C40" s="92" t="s">
        <v>66</v>
      </c>
      <c r="D40" s="91" t="s">
        <v>42</v>
      </c>
      <c r="E40" s="93">
        <f>20.7+13.5-1.8</f>
        <v>32.4</v>
      </c>
      <c r="F40" s="94">
        <v>45</v>
      </c>
      <c r="G40" s="124">
        <f t="shared" si="5"/>
        <v>1458</v>
      </c>
      <c r="H40" s="142">
        <f>20.7+13.5-1.8</f>
        <v>32.4</v>
      </c>
      <c r="I40" s="132">
        <v>35</v>
      </c>
      <c r="J40" s="155">
        <f t="shared" si="4"/>
        <v>1134</v>
      </c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114"/>
      <c r="IM40" s="114"/>
      <c r="IN40" s="114"/>
      <c r="IO40" s="114"/>
      <c r="IP40" s="114"/>
      <c r="IQ40" s="114"/>
      <c r="IR40" s="114"/>
      <c r="IS40" s="114"/>
    </row>
    <row r="41" s="78" customFormat="1" customHeight="1" spans="1:253">
      <c r="A41" s="91">
        <v>3</v>
      </c>
      <c r="B41" s="97" t="s">
        <v>83</v>
      </c>
      <c r="C41" s="92" t="s">
        <v>41</v>
      </c>
      <c r="D41" s="91" t="s">
        <v>42</v>
      </c>
      <c r="E41" s="93">
        <f>0.9*2+1.4</f>
        <v>3.2</v>
      </c>
      <c r="F41" s="94">
        <v>178</v>
      </c>
      <c r="G41" s="124">
        <f t="shared" si="5"/>
        <v>569.6</v>
      </c>
      <c r="H41" s="142">
        <f>0.9*2+1.4</f>
        <v>3.2</v>
      </c>
      <c r="I41" s="132">
        <v>168</v>
      </c>
      <c r="J41" s="155">
        <f t="shared" si="4"/>
        <v>537.6</v>
      </c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4"/>
      <c r="IP41" s="114"/>
      <c r="IQ41" s="114"/>
      <c r="IR41" s="114"/>
      <c r="IS41" s="114"/>
    </row>
    <row r="42" s="78" customFormat="1" customHeight="1" spans="1:253">
      <c r="A42" s="91">
        <v>4</v>
      </c>
      <c r="B42" s="97" t="s">
        <v>43</v>
      </c>
      <c r="C42" s="92" t="s">
        <v>44</v>
      </c>
      <c r="D42" s="91" t="s">
        <v>45</v>
      </c>
      <c r="E42" s="93">
        <f>E39</f>
        <v>57.1</v>
      </c>
      <c r="F42" s="94">
        <v>68</v>
      </c>
      <c r="G42" s="124">
        <f t="shared" si="5"/>
        <v>3882.8</v>
      </c>
      <c r="H42" s="142">
        <f>H39</f>
        <v>57.1</v>
      </c>
      <c r="I42" s="132">
        <v>65</v>
      </c>
      <c r="J42" s="155">
        <f t="shared" si="4"/>
        <v>3711.5</v>
      </c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4"/>
      <c r="IP42" s="114"/>
      <c r="IQ42" s="114"/>
      <c r="IR42" s="114"/>
      <c r="IS42" s="114"/>
    </row>
    <row r="43" s="78" customFormat="1" customHeight="1" spans="1:253">
      <c r="A43" s="91">
        <v>5</v>
      </c>
      <c r="B43" s="97" t="s">
        <v>109</v>
      </c>
      <c r="C43" s="92" t="s">
        <v>49</v>
      </c>
      <c r="D43" s="91" t="s">
        <v>45</v>
      </c>
      <c r="E43" s="93">
        <f>(20.7+13.5+31.5)*3-0.9*2.4*8-1.6*2.1-1.5*2.3-1.36*0.96-0.96*0.96*3</f>
        <v>168.9396</v>
      </c>
      <c r="F43" s="94">
        <v>45</v>
      </c>
      <c r="G43" s="124">
        <f t="shared" si="5"/>
        <v>7602.282</v>
      </c>
      <c r="H43" s="142" t="s">
        <v>145</v>
      </c>
      <c r="I43" s="132">
        <v>28</v>
      </c>
      <c r="J43" s="155">
        <f t="shared" si="4"/>
        <v>4730.32</v>
      </c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3"/>
      <c r="DV43" s="113"/>
      <c r="DW43" s="113"/>
      <c r="DX43" s="113"/>
      <c r="DY43" s="113"/>
      <c r="DZ43" s="113"/>
      <c r="EA43" s="113"/>
      <c r="EB43" s="113"/>
      <c r="EC43" s="113"/>
      <c r="ED43" s="113"/>
      <c r="EE43" s="113"/>
      <c r="EF43" s="113"/>
      <c r="EG43" s="113"/>
      <c r="EH43" s="113"/>
      <c r="EI43" s="113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3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3"/>
      <c r="FX43" s="113"/>
      <c r="FY43" s="113"/>
      <c r="FZ43" s="113"/>
      <c r="GA43" s="113"/>
      <c r="GB43" s="113"/>
      <c r="GC43" s="113"/>
      <c r="GD43" s="113"/>
      <c r="GE43" s="113"/>
      <c r="GF43" s="113"/>
      <c r="GG43" s="113"/>
      <c r="GH43" s="113"/>
      <c r="GI43" s="113"/>
      <c r="GJ43" s="113"/>
      <c r="GK43" s="113"/>
      <c r="GL43" s="113"/>
      <c r="GM43" s="113"/>
      <c r="GN43" s="113"/>
      <c r="GO43" s="113"/>
      <c r="GP43" s="113"/>
      <c r="GQ43" s="113"/>
      <c r="GR43" s="113"/>
      <c r="GS43" s="113"/>
      <c r="GT43" s="113"/>
      <c r="GU43" s="113"/>
      <c r="GV43" s="113"/>
      <c r="GW43" s="113"/>
      <c r="GX43" s="113"/>
      <c r="GY43" s="113"/>
      <c r="GZ43" s="113"/>
      <c r="HA43" s="113"/>
      <c r="HB43" s="113"/>
      <c r="HC43" s="113"/>
      <c r="HD43" s="113"/>
      <c r="HE43" s="113"/>
      <c r="HF43" s="113"/>
      <c r="HG43" s="113"/>
      <c r="HH43" s="113"/>
      <c r="HI43" s="114"/>
      <c r="HJ43" s="114"/>
      <c r="HK43" s="114"/>
      <c r="HL43" s="114"/>
      <c r="HM43" s="114"/>
      <c r="HN43" s="114"/>
      <c r="HO43" s="114"/>
      <c r="HP43" s="114"/>
      <c r="HQ43" s="114"/>
      <c r="HR43" s="114"/>
      <c r="HS43" s="114"/>
      <c r="HT43" s="114"/>
      <c r="HU43" s="114"/>
      <c r="HV43" s="114"/>
      <c r="HW43" s="114"/>
      <c r="HX43" s="114"/>
      <c r="HY43" s="114"/>
      <c r="HZ43" s="114"/>
      <c r="IA43" s="114"/>
      <c r="IB43" s="114"/>
      <c r="IC43" s="114"/>
      <c r="ID43" s="114"/>
      <c r="IE43" s="114"/>
      <c r="IF43" s="114"/>
      <c r="IG43" s="114"/>
      <c r="IH43" s="114"/>
      <c r="II43" s="114"/>
      <c r="IJ43" s="114"/>
      <c r="IK43" s="114"/>
      <c r="IL43" s="114"/>
      <c r="IM43" s="114"/>
      <c r="IN43" s="114"/>
      <c r="IO43" s="114"/>
      <c r="IP43" s="114"/>
      <c r="IQ43" s="114"/>
      <c r="IR43" s="114"/>
      <c r="IS43" s="114"/>
    </row>
    <row r="44" s="78" customFormat="1" customHeight="1" spans="1:253">
      <c r="A44" s="91">
        <v>6</v>
      </c>
      <c r="B44" s="97" t="s">
        <v>51</v>
      </c>
      <c r="C44" s="92" t="s">
        <v>52</v>
      </c>
      <c r="D44" s="91" t="s">
        <v>53</v>
      </c>
      <c r="E44" s="93">
        <v>2</v>
      </c>
      <c r="F44" s="94">
        <v>1700</v>
      </c>
      <c r="G44" s="124">
        <f t="shared" si="5"/>
        <v>3400</v>
      </c>
      <c r="H44" s="142">
        <v>2</v>
      </c>
      <c r="I44" s="132">
        <v>1600</v>
      </c>
      <c r="J44" s="155">
        <f t="shared" si="4"/>
        <v>3200</v>
      </c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4"/>
      <c r="HJ44" s="114"/>
      <c r="HK44" s="114"/>
      <c r="HL44" s="114"/>
      <c r="HM44" s="114"/>
      <c r="HN44" s="114"/>
      <c r="HO44" s="114"/>
      <c r="HP44" s="114"/>
      <c r="HQ44" s="114"/>
      <c r="HR44" s="114"/>
      <c r="HS44" s="114"/>
      <c r="HT44" s="114"/>
      <c r="HU44" s="114"/>
      <c r="HV44" s="114"/>
      <c r="HW44" s="114"/>
      <c r="HX44" s="114"/>
      <c r="HY44" s="114"/>
      <c r="HZ44" s="114"/>
      <c r="IA44" s="114"/>
      <c r="IB44" s="114"/>
      <c r="IC44" s="114"/>
      <c r="ID44" s="114"/>
      <c r="IE44" s="114"/>
      <c r="IF44" s="114"/>
      <c r="IG44" s="114"/>
      <c r="IH44" s="114"/>
      <c r="II44" s="114"/>
      <c r="IJ44" s="114"/>
      <c r="IK44" s="114"/>
      <c r="IL44" s="114"/>
      <c r="IM44" s="114"/>
      <c r="IN44" s="114"/>
      <c r="IO44" s="114"/>
      <c r="IP44" s="114"/>
      <c r="IQ44" s="114"/>
      <c r="IR44" s="114"/>
      <c r="IS44" s="114"/>
    </row>
    <row r="45" s="78" customFormat="1" customHeight="1" spans="1:253">
      <c r="A45" s="143">
        <v>7</v>
      </c>
      <c r="B45" s="144" t="s">
        <v>110</v>
      </c>
      <c r="C45" s="145" t="s">
        <v>52</v>
      </c>
      <c r="D45" s="143" t="s">
        <v>53</v>
      </c>
      <c r="E45" s="146">
        <v>1</v>
      </c>
      <c r="F45" s="147">
        <v>3400</v>
      </c>
      <c r="G45" s="148">
        <f t="shared" si="5"/>
        <v>3400</v>
      </c>
      <c r="H45" s="149">
        <v>1</v>
      </c>
      <c r="I45" s="156" t="s">
        <v>146</v>
      </c>
      <c r="J45" s="157">
        <f t="shared" si="4"/>
        <v>2000</v>
      </c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113"/>
      <c r="DT45" s="113"/>
      <c r="DU45" s="113"/>
      <c r="DV45" s="113"/>
      <c r="DW45" s="113"/>
      <c r="DX45" s="113"/>
      <c r="DY45" s="113"/>
      <c r="DZ45" s="113"/>
      <c r="EA45" s="113"/>
      <c r="EB45" s="113"/>
      <c r="EC45" s="113"/>
      <c r="ED45" s="113"/>
      <c r="EE45" s="113"/>
      <c r="EF45" s="113"/>
      <c r="EG45" s="113"/>
      <c r="EH45" s="113"/>
      <c r="EI45" s="113"/>
      <c r="EJ45" s="113"/>
      <c r="EK45" s="113"/>
      <c r="EL45" s="113"/>
      <c r="EM45" s="113"/>
      <c r="EN45" s="113"/>
      <c r="EO45" s="113"/>
      <c r="EP45" s="113"/>
      <c r="EQ45" s="113"/>
      <c r="ER45" s="113"/>
      <c r="ES45" s="113"/>
      <c r="ET45" s="113"/>
      <c r="EU45" s="113"/>
      <c r="EV45" s="113"/>
      <c r="EW45" s="113"/>
      <c r="EX45" s="113"/>
      <c r="EY45" s="113"/>
      <c r="EZ45" s="113"/>
      <c r="FA45" s="113"/>
      <c r="FB45" s="113"/>
      <c r="FC45" s="113"/>
      <c r="FD45" s="113"/>
      <c r="FE45" s="113"/>
      <c r="FF45" s="113"/>
      <c r="FG45" s="113"/>
      <c r="FH45" s="113"/>
      <c r="FI45" s="113"/>
      <c r="FJ45" s="113"/>
      <c r="FK45" s="113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113"/>
      <c r="GD45" s="113"/>
      <c r="GE45" s="113"/>
      <c r="GF45" s="113"/>
      <c r="GG45" s="113"/>
      <c r="GH45" s="113"/>
      <c r="GI45" s="113"/>
      <c r="GJ45" s="113"/>
      <c r="GK45" s="113"/>
      <c r="GL45" s="113"/>
      <c r="GM45" s="113"/>
      <c r="GN45" s="113"/>
      <c r="GO45" s="113"/>
      <c r="GP45" s="113"/>
      <c r="GQ45" s="113"/>
      <c r="GR45" s="113"/>
      <c r="GS45" s="113"/>
      <c r="GT45" s="113"/>
      <c r="GU45" s="113"/>
      <c r="GV45" s="113"/>
      <c r="GW45" s="113"/>
      <c r="GX45" s="113"/>
      <c r="GY45" s="113"/>
      <c r="GZ45" s="113"/>
      <c r="HA45" s="113"/>
      <c r="HB45" s="113"/>
      <c r="HC45" s="113"/>
      <c r="HD45" s="113"/>
      <c r="HE45" s="113"/>
      <c r="HF45" s="113"/>
      <c r="HG45" s="113"/>
      <c r="HH45" s="113"/>
      <c r="HI45" s="114"/>
      <c r="HJ45" s="114"/>
      <c r="HK45" s="114"/>
      <c r="HL45" s="114"/>
      <c r="HM45" s="114"/>
      <c r="HN45" s="114"/>
      <c r="HO45" s="114"/>
      <c r="HP45" s="114"/>
      <c r="HQ45" s="114"/>
      <c r="HR45" s="114"/>
      <c r="HS45" s="114"/>
      <c r="HT45" s="114"/>
      <c r="HU45" s="114"/>
      <c r="HV45" s="114"/>
      <c r="HW45" s="114"/>
      <c r="HX45" s="114"/>
      <c r="HY45" s="114"/>
      <c r="HZ45" s="114"/>
      <c r="IA45" s="114"/>
      <c r="IB45" s="114"/>
      <c r="IC45" s="114"/>
      <c r="ID45" s="114"/>
      <c r="IE45" s="114"/>
      <c r="IF45" s="114"/>
      <c r="IG45" s="114"/>
      <c r="IH45" s="114"/>
      <c r="II45" s="114"/>
      <c r="IJ45" s="114"/>
      <c r="IK45" s="114"/>
      <c r="IL45" s="114"/>
      <c r="IM45" s="114"/>
      <c r="IN45" s="114"/>
      <c r="IO45" s="114"/>
      <c r="IP45" s="114"/>
      <c r="IQ45" s="114"/>
      <c r="IR45" s="114"/>
      <c r="IS45" s="114"/>
    </row>
    <row r="46" s="78" customFormat="1" customHeight="1" spans="1:253">
      <c r="A46" s="91">
        <v>10</v>
      </c>
      <c r="B46" s="97" t="s">
        <v>147</v>
      </c>
      <c r="C46" s="92" t="s">
        <v>49</v>
      </c>
      <c r="D46" s="91" t="s">
        <v>148</v>
      </c>
      <c r="E46" s="93">
        <v>1</v>
      </c>
      <c r="F46" s="94">
        <v>1000</v>
      </c>
      <c r="G46" s="124">
        <f t="shared" si="5"/>
        <v>1000</v>
      </c>
      <c r="H46" s="142">
        <v>1</v>
      </c>
      <c r="I46" s="132">
        <v>1000</v>
      </c>
      <c r="J46" s="155">
        <f t="shared" si="4"/>
        <v>1000</v>
      </c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C46" s="113"/>
      <c r="CD46" s="113"/>
      <c r="CE46" s="113"/>
      <c r="CF46" s="113"/>
      <c r="CG46" s="113"/>
      <c r="CH46" s="113"/>
      <c r="CI46" s="113"/>
      <c r="CJ46" s="113"/>
      <c r="CK46" s="113"/>
      <c r="CL46" s="113"/>
      <c r="CM46" s="113"/>
      <c r="CN46" s="113"/>
      <c r="CO46" s="113"/>
      <c r="CP46" s="113"/>
      <c r="CQ46" s="113"/>
      <c r="CR46" s="113"/>
      <c r="CS46" s="113"/>
      <c r="CT46" s="113"/>
      <c r="CU46" s="113"/>
      <c r="CV46" s="113"/>
      <c r="CW46" s="113"/>
      <c r="CX46" s="113"/>
      <c r="CY46" s="113"/>
      <c r="CZ46" s="113"/>
      <c r="DA46" s="113"/>
      <c r="DB46" s="113"/>
      <c r="DC46" s="113"/>
      <c r="DD46" s="113"/>
      <c r="DE46" s="113"/>
      <c r="DF46" s="113"/>
      <c r="DG46" s="113"/>
      <c r="DH46" s="113"/>
      <c r="DI46" s="113"/>
      <c r="DJ46" s="113"/>
      <c r="DK46" s="113"/>
      <c r="DL46" s="113"/>
      <c r="DM46" s="113"/>
      <c r="DN46" s="113"/>
      <c r="DO46" s="113"/>
      <c r="DP46" s="113"/>
      <c r="DQ46" s="113"/>
      <c r="DR46" s="113"/>
      <c r="DS46" s="113"/>
      <c r="DT46" s="113"/>
      <c r="DU46" s="113"/>
      <c r="DV46" s="113"/>
      <c r="DW46" s="113"/>
      <c r="DX46" s="113"/>
      <c r="DY46" s="113"/>
      <c r="DZ46" s="113"/>
      <c r="EA46" s="113"/>
      <c r="EB46" s="113"/>
      <c r="EC46" s="113"/>
      <c r="ED46" s="113"/>
      <c r="EE46" s="113"/>
      <c r="EF46" s="113"/>
      <c r="EG46" s="113"/>
      <c r="EH46" s="113"/>
      <c r="EI46" s="113"/>
      <c r="EJ46" s="113"/>
      <c r="EK46" s="113"/>
      <c r="EL46" s="113"/>
      <c r="EM46" s="113"/>
      <c r="EN46" s="113"/>
      <c r="EO46" s="113"/>
      <c r="EP46" s="113"/>
      <c r="EQ46" s="113"/>
      <c r="ER46" s="113"/>
      <c r="ES46" s="113"/>
      <c r="ET46" s="113"/>
      <c r="EU46" s="113"/>
      <c r="EV46" s="113"/>
      <c r="EW46" s="113"/>
      <c r="EX46" s="113"/>
      <c r="EY46" s="113"/>
      <c r="EZ46" s="113"/>
      <c r="FA46" s="113"/>
      <c r="FB46" s="113"/>
      <c r="FC46" s="113"/>
      <c r="FD46" s="113"/>
      <c r="FE46" s="113"/>
      <c r="FF46" s="113"/>
      <c r="FG46" s="113"/>
      <c r="FH46" s="113"/>
      <c r="FI46" s="113"/>
      <c r="FJ46" s="113"/>
      <c r="FK46" s="113"/>
      <c r="FL46" s="113"/>
      <c r="FM46" s="113"/>
      <c r="FN46" s="113"/>
      <c r="FO46" s="113"/>
      <c r="FP46" s="113"/>
      <c r="FQ46" s="113"/>
      <c r="FR46" s="113"/>
      <c r="FS46" s="113"/>
      <c r="FT46" s="113"/>
      <c r="FU46" s="113"/>
      <c r="FV46" s="113"/>
      <c r="FW46" s="113"/>
      <c r="FX46" s="113"/>
      <c r="FY46" s="113"/>
      <c r="FZ46" s="113"/>
      <c r="GA46" s="113"/>
      <c r="GB46" s="113"/>
      <c r="GC46" s="113"/>
      <c r="GD46" s="113"/>
      <c r="GE46" s="113"/>
      <c r="GF46" s="113"/>
      <c r="GG46" s="113"/>
      <c r="GH46" s="113"/>
      <c r="GI46" s="113"/>
      <c r="GJ46" s="113"/>
      <c r="GK46" s="113"/>
      <c r="GL46" s="113"/>
      <c r="GM46" s="113"/>
      <c r="GN46" s="113"/>
      <c r="GO46" s="113"/>
      <c r="GP46" s="113"/>
      <c r="GQ46" s="113"/>
      <c r="GR46" s="113"/>
      <c r="GS46" s="113"/>
      <c r="GT46" s="113"/>
      <c r="GU46" s="113"/>
      <c r="GV46" s="113"/>
      <c r="GW46" s="113"/>
      <c r="GX46" s="113"/>
      <c r="GY46" s="113"/>
      <c r="GZ46" s="113"/>
      <c r="HA46" s="113"/>
      <c r="HB46" s="113"/>
      <c r="HC46" s="113"/>
      <c r="HD46" s="113"/>
      <c r="HE46" s="113"/>
      <c r="HF46" s="113"/>
      <c r="HG46" s="113"/>
      <c r="HH46" s="113"/>
      <c r="HI46" s="114"/>
      <c r="HJ46" s="114"/>
      <c r="HK46" s="114"/>
      <c r="HL46" s="114"/>
      <c r="HM46" s="114"/>
      <c r="HN46" s="114"/>
      <c r="HO46" s="114"/>
      <c r="HP46" s="114"/>
      <c r="HQ46" s="114"/>
      <c r="HR46" s="114"/>
      <c r="HS46" s="114"/>
      <c r="HT46" s="114"/>
      <c r="HU46" s="114"/>
      <c r="HV46" s="114"/>
      <c r="HW46" s="114"/>
      <c r="HX46" s="114"/>
      <c r="HY46" s="114"/>
      <c r="HZ46" s="114"/>
      <c r="IA46" s="114"/>
      <c r="IB46" s="114"/>
      <c r="IC46" s="114"/>
      <c r="ID46" s="114"/>
      <c r="IE46" s="114"/>
      <c r="IF46" s="114"/>
      <c r="IG46" s="114"/>
      <c r="IH46" s="114"/>
      <c r="II46" s="114"/>
      <c r="IJ46" s="114"/>
      <c r="IK46" s="114"/>
      <c r="IL46" s="114"/>
      <c r="IM46" s="114"/>
      <c r="IN46" s="114"/>
      <c r="IO46" s="114"/>
      <c r="IP46" s="114"/>
      <c r="IQ46" s="114"/>
      <c r="IR46" s="114"/>
      <c r="IS46" s="114"/>
    </row>
    <row r="47" s="78" customFormat="1" customHeight="1" spans="1:253">
      <c r="A47" s="91">
        <v>12</v>
      </c>
      <c r="B47" s="97" t="s">
        <v>93</v>
      </c>
      <c r="C47" s="92" t="s">
        <v>115</v>
      </c>
      <c r="D47" s="91" t="s">
        <v>116</v>
      </c>
      <c r="E47" s="93">
        <v>1</v>
      </c>
      <c r="F47" s="94">
        <v>9000</v>
      </c>
      <c r="G47" s="124">
        <f t="shared" si="5"/>
        <v>9000</v>
      </c>
      <c r="H47" s="142"/>
      <c r="I47" s="132"/>
      <c r="J47" s="155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  <c r="CI47" s="113"/>
      <c r="CJ47" s="113"/>
      <c r="CK47" s="113"/>
      <c r="CL47" s="113"/>
      <c r="CM47" s="113"/>
      <c r="CN47" s="113"/>
      <c r="CO47" s="113"/>
      <c r="CP47" s="113"/>
      <c r="CQ47" s="113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3"/>
      <c r="DQ47" s="113"/>
      <c r="DR47" s="113"/>
      <c r="DS47" s="113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3"/>
      <c r="EE47" s="113"/>
      <c r="EF47" s="113"/>
      <c r="EG47" s="113"/>
      <c r="EH47" s="113"/>
      <c r="EI47" s="113"/>
      <c r="EJ47" s="113"/>
      <c r="EK47" s="113"/>
      <c r="EL47" s="113"/>
      <c r="EM47" s="113"/>
      <c r="EN47" s="113"/>
      <c r="EO47" s="113"/>
      <c r="EP47" s="113"/>
      <c r="EQ47" s="113"/>
      <c r="ER47" s="113"/>
      <c r="ES47" s="113"/>
      <c r="ET47" s="113"/>
      <c r="EU47" s="113"/>
      <c r="EV47" s="113"/>
      <c r="EW47" s="113"/>
      <c r="EX47" s="113"/>
      <c r="EY47" s="113"/>
      <c r="EZ47" s="113"/>
      <c r="FA47" s="113"/>
      <c r="FB47" s="113"/>
      <c r="FC47" s="113"/>
      <c r="FD47" s="113"/>
      <c r="FE47" s="113"/>
      <c r="FF47" s="113"/>
      <c r="FG47" s="113"/>
      <c r="FH47" s="113"/>
      <c r="FI47" s="113"/>
      <c r="FJ47" s="113"/>
      <c r="FK47" s="113"/>
      <c r="FL47" s="113"/>
      <c r="FM47" s="113"/>
      <c r="FN47" s="113"/>
      <c r="FO47" s="113"/>
      <c r="FP47" s="113"/>
      <c r="FQ47" s="113"/>
      <c r="FR47" s="113"/>
      <c r="FS47" s="113"/>
      <c r="FT47" s="113"/>
      <c r="FU47" s="113"/>
      <c r="FV47" s="113"/>
      <c r="FW47" s="113"/>
      <c r="FX47" s="113"/>
      <c r="FY47" s="113"/>
      <c r="FZ47" s="113"/>
      <c r="GA47" s="113"/>
      <c r="GB47" s="113"/>
      <c r="GC47" s="113"/>
      <c r="GD47" s="113"/>
      <c r="GE47" s="113"/>
      <c r="GF47" s="113"/>
      <c r="GG47" s="113"/>
      <c r="GH47" s="113"/>
      <c r="GI47" s="113"/>
      <c r="GJ47" s="113"/>
      <c r="GK47" s="113"/>
      <c r="GL47" s="113"/>
      <c r="GM47" s="113"/>
      <c r="GN47" s="113"/>
      <c r="GO47" s="113"/>
      <c r="GP47" s="113"/>
      <c r="GQ47" s="113"/>
      <c r="GR47" s="113"/>
      <c r="GS47" s="113"/>
      <c r="GT47" s="113"/>
      <c r="GU47" s="113"/>
      <c r="GV47" s="113"/>
      <c r="GW47" s="113"/>
      <c r="GX47" s="113"/>
      <c r="GY47" s="113"/>
      <c r="GZ47" s="113"/>
      <c r="HA47" s="113"/>
      <c r="HB47" s="113"/>
      <c r="HC47" s="113"/>
      <c r="HD47" s="113"/>
      <c r="HE47" s="113"/>
      <c r="HF47" s="113"/>
      <c r="HG47" s="113"/>
      <c r="HH47" s="113"/>
      <c r="HI47" s="114"/>
      <c r="HJ47" s="114"/>
      <c r="HK47" s="114"/>
      <c r="HL47" s="114"/>
      <c r="HM47" s="114"/>
      <c r="HN47" s="114"/>
      <c r="HO47" s="114"/>
      <c r="HP47" s="114"/>
      <c r="HQ47" s="114"/>
      <c r="HR47" s="114"/>
      <c r="HS47" s="114"/>
      <c r="HT47" s="114"/>
      <c r="HU47" s="114"/>
      <c r="HV47" s="114"/>
      <c r="HW47" s="114"/>
      <c r="HX47" s="114"/>
      <c r="HY47" s="114"/>
      <c r="HZ47" s="114"/>
      <c r="IA47" s="114"/>
      <c r="IB47" s="114"/>
      <c r="IC47" s="114"/>
      <c r="ID47" s="114"/>
      <c r="IE47" s="114"/>
      <c r="IF47" s="114"/>
      <c r="IG47" s="114"/>
      <c r="IH47" s="114"/>
      <c r="II47" s="114"/>
      <c r="IJ47" s="114"/>
      <c r="IK47" s="114"/>
      <c r="IL47" s="114"/>
      <c r="IM47" s="114"/>
      <c r="IN47" s="114"/>
      <c r="IO47" s="114"/>
      <c r="IP47" s="114"/>
      <c r="IQ47" s="114"/>
      <c r="IR47" s="114"/>
      <c r="IS47" s="114"/>
    </row>
    <row r="48" s="78" customFormat="1" customHeight="1" spans="1:253">
      <c r="A48" s="91"/>
      <c r="B48" s="100" t="s">
        <v>59</v>
      </c>
      <c r="C48" s="97"/>
      <c r="D48" s="91"/>
      <c r="E48" s="93"/>
      <c r="F48" s="94"/>
      <c r="G48" s="123">
        <f>SUM(G39:G47)</f>
        <v>40305.182</v>
      </c>
      <c r="H48" s="142"/>
      <c r="I48" s="132"/>
      <c r="J48" s="155">
        <f>SUM(J39:J47)</f>
        <v>24021.92</v>
      </c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13"/>
      <c r="BQ48" s="113"/>
      <c r="BR48" s="113"/>
      <c r="BS48" s="113"/>
      <c r="BT48" s="113"/>
      <c r="BU48" s="113"/>
      <c r="BV48" s="113"/>
      <c r="BW48" s="113"/>
      <c r="BX48" s="113"/>
      <c r="BY48" s="113"/>
      <c r="BZ48" s="113"/>
      <c r="CA48" s="113"/>
      <c r="CB48" s="113"/>
      <c r="CC48" s="113"/>
      <c r="CD48" s="113"/>
      <c r="CE48" s="113"/>
      <c r="CF48" s="113"/>
      <c r="CG48" s="113"/>
      <c r="CH48" s="113"/>
      <c r="CI48" s="113"/>
      <c r="CJ48" s="113"/>
      <c r="CK48" s="113"/>
      <c r="CL48" s="113"/>
      <c r="CM48" s="113"/>
      <c r="CN48" s="113"/>
      <c r="CO48" s="113"/>
      <c r="CP48" s="113"/>
      <c r="CQ48" s="113"/>
      <c r="CR48" s="113"/>
      <c r="CS48" s="113"/>
      <c r="CT48" s="113"/>
      <c r="CU48" s="113"/>
      <c r="CV48" s="113"/>
      <c r="CW48" s="113"/>
      <c r="CX48" s="113"/>
      <c r="CY48" s="113"/>
      <c r="CZ48" s="113"/>
      <c r="DA48" s="113"/>
      <c r="DB48" s="113"/>
      <c r="DC48" s="113"/>
      <c r="DD48" s="113"/>
      <c r="DE48" s="113"/>
      <c r="DF48" s="113"/>
      <c r="DG48" s="113"/>
      <c r="DH48" s="113"/>
      <c r="DI48" s="113"/>
      <c r="DJ48" s="113"/>
      <c r="DK48" s="113"/>
      <c r="DL48" s="113"/>
      <c r="DM48" s="113"/>
      <c r="DN48" s="113"/>
      <c r="DO48" s="113"/>
      <c r="DP48" s="113"/>
      <c r="DQ48" s="113"/>
      <c r="DR48" s="113"/>
      <c r="DS48" s="113"/>
      <c r="DT48" s="113"/>
      <c r="DU48" s="113"/>
      <c r="DV48" s="113"/>
      <c r="DW48" s="113"/>
      <c r="DX48" s="113"/>
      <c r="DY48" s="113"/>
      <c r="DZ48" s="113"/>
      <c r="EA48" s="113"/>
      <c r="EB48" s="113"/>
      <c r="EC48" s="113"/>
      <c r="ED48" s="113"/>
      <c r="EE48" s="113"/>
      <c r="EF48" s="113"/>
      <c r="EG48" s="113"/>
      <c r="EH48" s="113"/>
      <c r="EI48" s="113"/>
      <c r="EJ48" s="113"/>
      <c r="EK48" s="113"/>
      <c r="EL48" s="113"/>
      <c r="EM48" s="113"/>
      <c r="EN48" s="113"/>
      <c r="EO48" s="113"/>
      <c r="EP48" s="113"/>
      <c r="EQ48" s="113"/>
      <c r="ER48" s="113"/>
      <c r="ES48" s="113"/>
      <c r="ET48" s="113"/>
      <c r="EU48" s="113"/>
      <c r="EV48" s="113"/>
      <c r="EW48" s="113"/>
      <c r="EX48" s="113"/>
      <c r="EY48" s="113"/>
      <c r="EZ48" s="113"/>
      <c r="FA48" s="113"/>
      <c r="FB48" s="113"/>
      <c r="FC48" s="113"/>
      <c r="FD48" s="113"/>
      <c r="FE48" s="113"/>
      <c r="FF48" s="113"/>
      <c r="FG48" s="113"/>
      <c r="FH48" s="113"/>
      <c r="FI48" s="113"/>
      <c r="FJ48" s="113"/>
      <c r="FK48" s="113"/>
      <c r="FL48" s="113"/>
      <c r="FM48" s="113"/>
      <c r="FN48" s="113"/>
      <c r="FO48" s="113"/>
      <c r="FP48" s="113"/>
      <c r="FQ48" s="113"/>
      <c r="FR48" s="113"/>
      <c r="FS48" s="113"/>
      <c r="FT48" s="113"/>
      <c r="FU48" s="113"/>
      <c r="FV48" s="113"/>
      <c r="FW48" s="113"/>
      <c r="FX48" s="113"/>
      <c r="FY48" s="113"/>
      <c r="FZ48" s="113"/>
      <c r="GA48" s="113"/>
      <c r="GB48" s="113"/>
      <c r="GC48" s="113"/>
      <c r="GD48" s="113"/>
      <c r="GE48" s="113"/>
      <c r="GF48" s="113"/>
      <c r="GG48" s="113"/>
      <c r="GH48" s="113"/>
      <c r="GI48" s="113"/>
      <c r="GJ48" s="113"/>
      <c r="GK48" s="113"/>
      <c r="GL48" s="113"/>
      <c r="GM48" s="113"/>
      <c r="GN48" s="113"/>
      <c r="GO48" s="113"/>
      <c r="GP48" s="113"/>
      <c r="GQ48" s="113"/>
      <c r="GR48" s="113"/>
      <c r="GS48" s="113"/>
      <c r="GT48" s="113"/>
      <c r="GU48" s="113"/>
      <c r="GV48" s="113"/>
      <c r="GW48" s="113"/>
      <c r="GX48" s="113"/>
      <c r="GY48" s="113"/>
      <c r="GZ48" s="113"/>
      <c r="HA48" s="113"/>
      <c r="HB48" s="113"/>
      <c r="HC48" s="113"/>
      <c r="HD48" s="113"/>
      <c r="HE48" s="113"/>
      <c r="HF48" s="113"/>
      <c r="HG48" s="113"/>
      <c r="HH48" s="113"/>
      <c r="HI48" s="114"/>
      <c r="HJ48" s="114"/>
      <c r="HK48" s="114"/>
      <c r="HL48" s="114"/>
      <c r="HM48" s="114"/>
      <c r="HN48" s="114"/>
      <c r="HO48" s="114"/>
      <c r="HP48" s="114"/>
      <c r="HQ48" s="114"/>
      <c r="HR48" s="114"/>
      <c r="HS48" s="114"/>
      <c r="HT48" s="114"/>
      <c r="HU48" s="114"/>
      <c r="HV48" s="114"/>
      <c r="HW48" s="114"/>
      <c r="HX48" s="114"/>
      <c r="HY48" s="114"/>
      <c r="HZ48" s="114"/>
      <c r="IA48" s="114"/>
      <c r="IB48" s="114"/>
      <c r="IC48" s="114"/>
      <c r="ID48" s="114"/>
      <c r="IE48" s="114"/>
      <c r="IF48" s="114"/>
      <c r="IG48" s="114"/>
      <c r="IH48" s="114"/>
      <c r="II48" s="114"/>
      <c r="IJ48" s="114"/>
      <c r="IK48" s="114"/>
      <c r="IL48" s="114"/>
      <c r="IM48" s="114"/>
      <c r="IN48" s="114"/>
      <c r="IO48" s="114"/>
      <c r="IP48" s="114"/>
      <c r="IQ48" s="114"/>
      <c r="IR48" s="114"/>
      <c r="IS48" s="114"/>
    </row>
    <row r="49" s="78" customFormat="1" customHeight="1" spans="1:253">
      <c r="A49" s="91"/>
      <c r="B49" s="100"/>
      <c r="C49" s="97"/>
      <c r="D49" s="91"/>
      <c r="E49" s="93"/>
      <c r="F49" s="94"/>
      <c r="G49" s="123"/>
      <c r="H49" s="142"/>
      <c r="I49" s="132"/>
      <c r="J49" s="155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13"/>
      <c r="BQ49" s="113"/>
      <c r="BR49" s="113"/>
      <c r="BS49" s="113"/>
      <c r="BT49" s="113"/>
      <c r="BU49" s="113"/>
      <c r="BV49" s="113"/>
      <c r="BW49" s="113"/>
      <c r="BX49" s="113"/>
      <c r="BY49" s="113"/>
      <c r="BZ49" s="113"/>
      <c r="CA49" s="113"/>
      <c r="CB49" s="113"/>
      <c r="CC49" s="113"/>
      <c r="CD49" s="113"/>
      <c r="CE49" s="113"/>
      <c r="CF49" s="113"/>
      <c r="CG49" s="113"/>
      <c r="CH49" s="113"/>
      <c r="CI49" s="113"/>
      <c r="CJ49" s="113"/>
      <c r="CK49" s="113"/>
      <c r="CL49" s="113"/>
      <c r="CM49" s="113"/>
      <c r="CN49" s="113"/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3"/>
      <c r="FU49" s="113"/>
      <c r="FV49" s="113"/>
      <c r="FW49" s="113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3"/>
      <c r="GI49" s="113"/>
      <c r="GJ49" s="113"/>
      <c r="GK49" s="113"/>
      <c r="GL49" s="113"/>
      <c r="GM49" s="113"/>
      <c r="GN49" s="113"/>
      <c r="GO49" s="113"/>
      <c r="GP49" s="113"/>
      <c r="GQ49" s="113"/>
      <c r="GR49" s="113"/>
      <c r="GS49" s="113"/>
      <c r="GT49" s="113"/>
      <c r="GU49" s="113"/>
      <c r="GV49" s="113"/>
      <c r="GW49" s="113"/>
      <c r="GX49" s="113"/>
      <c r="GY49" s="113"/>
      <c r="GZ49" s="113"/>
      <c r="HA49" s="113"/>
      <c r="HB49" s="113"/>
      <c r="HC49" s="113"/>
      <c r="HD49" s="113"/>
      <c r="HE49" s="113"/>
      <c r="HF49" s="113"/>
      <c r="HG49" s="113"/>
      <c r="HH49" s="113"/>
      <c r="HI49" s="114"/>
      <c r="HJ49" s="114"/>
      <c r="HK49" s="114"/>
      <c r="HL49" s="114"/>
      <c r="HM49" s="114"/>
      <c r="HN49" s="114"/>
      <c r="HO49" s="114"/>
      <c r="HP49" s="114"/>
      <c r="HQ49" s="114"/>
      <c r="HR49" s="114"/>
      <c r="HS49" s="114"/>
      <c r="HT49" s="114"/>
      <c r="HU49" s="114"/>
      <c r="HV49" s="114"/>
      <c r="HW49" s="114"/>
      <c r="HX49" s="114"/>
      <c r="HY49" s="114"/>
      <c r="HZ49" s="114"/>
      <c r="IA49" s="114"/>
      <c r="IB49" s="114"/>
      <c r="IC49" s="114"/>
      <c r="ID49" s="114"/>
      <c r="IE49" s="114"/>
      <c r="IF49" s="114"/>
      <c r="IG49" s="114"/>
      <c r="IH49" s="114"/>
      <c r="II49" s="114"/>
      <c r="IJ49" s="114"/>
      <c r="IK49" s="114"/>
      <c r="IL49" s="114"/>
      <c r="IM49" s="114"/>
      <c r="IN49" s="114"/>
      <c r="IO49" s="114"/>
      <c r="IP49" s="114"/>
      <c r="IQ49" s="114"/>
      <c r="IR49" s="114"/>
      <c r="IS49" s="114"/>
    </row>
    <row r="50" s="78" customFormat="1" customHeight="1" spans="1:253">
      <c r="A50" s="102"/>
      <c r="B50" s="100"/>
      <c r="C50" s="101"/>
      <c r="D50" s="102"/>
      <c r="E50" s="103"/>
      <c r="F50" s="104"/>
      <c r="G50" s="123"/>
      <c r="H50" s="142"/>
      <c r="I50" s="132"/>
      <c r="J50" s="155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  <c r="GH50" s="113"/>
      <c r="GI50" s="113"/>
      <c r="GJ50" s="113"/>
      <c r="GK50" s="113"/>
      <c r="GL50" s="113"/>
      <c r="GM50" s="113"/>
      <c r="GN50" s="113"/>
      <c r="GO50" s="113"/>
      <c r="GP50" s="113"/>
      <c r="GQ50" s="113"/>
      <c r="GR50" s="113"/>
      <c r="GS50" s="113"/>
      <c r="GT50" s="113"/>
      <c r="GU50" s="113"/>
      <c r="GV50" s="113"/>
      <c r="GW50" s="113"/>
      <c r="GX50" s="113"/>
      <c r="GY50" s="113"/>
      <c r="GZ50" s="113"/>
      <c r="HA50" s="113"/>
      <c r="HB50" s="113"/>
      <c r="HC50" s="113"/>
      <c r="HD50" s="113"/>
      <c r="HE50" s="113"/>
      <c r="HF50" s="113"/>
      <c r="HG50" s="113"/>
      <c r="HH50" s="113"/>
      <c r="HI50" s="114"/>
      <c r="HJ50" s="114"/>
      <c r="HK50" s="114"/>
      <c r="HL50" s="114"/>
      <c r="HM50" s="114"/>
      <c r="HN50" s="114"/>
      <c r="HO50" s="114"/>
      <c r="HP50" s="114"/>
      <c r="HQ50" s="114"/>
      <c r="HR50" s="114"/>
      <c r="HS50" s="114"/>
      <c r="HT50" s="114"/>
      <c r="HU50" s="114"/>
      <c r="HV50" s="114"/>
      <c r="HW50" s="114"/>
      <c r="HX50" s="114"/>
      <c r="HY50" s="114"/>
      <c r="HZ50" s="114"/>
      <c r="IA50" s="114"/>
      <c r="IB50" s="114"/>
      <c r="IC50" s="114"/>
      <c r="ID50" s="114"/>
      <c r="IE50" s="114"/>
      <c r="IF50" s="114"/>
      <c r="IG50" s="114"/>
      <c r="IH50" s="114"/>
      <c r="II50" s="114"/>
      <c r="IJ50" s="114"/>
      <c r="IK50" s="114"/>
      <c r="IL50" s="114"/>
      <c r="IM50" s="114"/>
      <c r="IN50" s="114"/>
      <c r="IO50" s="114"/>
      <c r="IP50" s="114"/>
      <c r="IQ50" s="114"/>
      <c r="IR50" s="114"/>
      <c r="IS50" s="114"/>
    </row>
    <row r="51" s="78" customFormat="1" customHeight="1" spans="1:253">
      <c r="A51" s="102" t="s">
        <v>19</v>
      </c>
      <c r="B51" s="100" t="s">
        <v>149</v>
      </c>
      <c r="C51" s="101"/>
      <c r="D51" s="102"/>
      <c r="E51" s="103"/>
      <c r="F51" s="104"/>
      <c r="G51" s="123"/>
      <c r="H51" s="142"/>
      <c r="I51" s="132"/>
      <c r="J51" s="155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3"/>
      <c r="BQ51" s="113"/>
      <c r="BR51" s="113"/>
      <c r="BS51" s="113"/>
      <c r="BT51" s="113"/>
      <c r="BU51" s="113"/>
      <c r="BV51" s="113"/>
      <c r="BW51" s="113"/>
      <c r="BX51" s="113"/>
      <c r="BY51" s="113"/>
      <c r="BZ51" s="113"/>
      <c r="CA51" s="113"/>
      <c r="CB51" s="113"/>
      <c r="CC51" s="113"/>
      <c r="CD51" s="113"/>
      <c r="CE51" s="113"/>
      <c r="CF51" s="113"/>
      <c r="CG51" s="113"/>
      <c r="CH51" s="113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  <c r="EH51" s="113"/>
      <c r="EI51" s="113"/>
      <c r="EJ51" s="113"/>
      <c r="EK51" s="113"/>
      <c r="EL51" s="113"/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/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3"/>
      <c r="FV51" s="113"/>
      <c r="FW51" s="113"/>
      <c r="FX51" s="113"/>
      <c r="FY51" s="113"/>
      <c r="FZ51" s="113"/>
      <c r="GA51" s="113"/>
      <c r="GB51" s="113"/>
      <c r="GC51" s="113"/>
      <c r="GD51" s="113"/>
      <c r="GE51" s="113"/>
      <c r="GF51" s="113"/>
      <c r="GG51" s="113"/>
      <c r="GH51" s="113"/>
      <c r="GI51" s="113"/>
      <c r="GJ51" s="113"/>
      <c r="GK51" s="113"/>
      <c r="GL51" s="113"/>
      <c r="GM51" s="113"/>
      <c r="GN51" s="113"/>
      <c r="GO51" s="113"/>
      <c r="GP51" s="113"/>
      <c r="GQ51" s="113"/>
      <c r="GR51" s="113"/>
      <c r="GS51" s="113"/>
      <c r="GT51" s="113"/>
      <c r="GU51" s="113"/>
      <c r="GV51" s="113"/>
      <c r="GW51" s="113"/>
      <c r="GX51" s="113"/>
      <c r="GY51" s="113"/>
      <c r="GZ51" s="113"/>
      <c r="HA51" s="113"/>
      <c r="HB51" s="113"/>
      <c r="HC51" s="113"/>
      <c r="HD51" s="113"/>
      <c r="HE51" s="113"/>
      <c r="HF51" s="113"/>
      <c r="HG51" s="113"/>
      <c r="HH51" s="113"/>
      <c r="HI51" s="114"/>
      <c r="HJ51" s="114"/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114"/>
      <c r="ID51" s="114"/>
      <c r="IE51" s="114"/>
      <c r="IF51" s="114"/>
      <c r="IG51" s="114"/>
      <c r="IH51" s="114"/>
      <c r="II51" s="114"/>
      <c r="IJ51" s="114"/>
      <c r="IK51" s="114"/>
      <c r="IL51" s="114"/>
      <c r="IM51" s="114"/>
      <c r="IN51" s="114"/>
      <c r="IO51" s="114"/>
      <c r="IP51" s="114"/>
      <c r="IQ51" s="114"/>
      <c r="IR51" s="114"/>
      <c r="IS51" s="114"/>
    </row>
    <row r="52" s="78" customFormat="1" customHeight="1" spans="1:253">
      <c r="A52" s="91">
        <v>1</v>
      </c>
      <c r="B52" s="97" t="s">
        <v>126</v>
      </c>
      <c r="C52" s="92" t="s">
        <v>127</v>
      </c>
      <c r="D52" s="91" t="s">
        <v>128</v>
      </c>
      <c r="E52" s="93"/>
      <c r="F52" s="94"/>
      <c r="G52" s="124"/>
      <c r="H52" s="142">
        <v>211</v>
      </c>
      <c r="I52" s="132">
        <v>65</v>
      </c>
      <c r="J52" s="155">
        <f>I52*H52</f>
        <v>13715</v>
      </c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/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4"/>
      <c r="HJ52" s="114"/>
      <c r="HK52" s="114"/>
      <c r="HL52" s="114"/>
      <c r="HM52" s="114"/>
      <c r="HN52" s="114"/>
      <c r="HO52" s="114"/>
      <c r="HP52" s="114"/>
      <c r="HQ52" s="114"/>
      <c r="HR52" s="114"/>
      <c r="HS52" s="114"/>
      <c r="HT52" s="114"/>
      <c r="HU52" s="114"/>
      <c r="HV52" s="114"/>
      <c r="HW52" s="114"/>
      <c r="HX52" s="114"/>
      <c r="HY52" s="114"/>
      <c r="HZ52" s="114"/>
      <c r="IA52" s="114"/>
      <c r="IB52" s="114"/>
      <c r="IC52" s="114"/>
      <c r="ID52" s="114"/>
      <c r="IE52" s="114"/>
      <c r="IF52" s="114"/>
      <c r="IG52" s="114"/>
      <c r="IH52" s="114"/>
      <c r="II52" s="114"/>
      <c r="IJ52" s="114"/>
      <c r="IK52" s="114"/>
      <c r="IL52" s="114"/>
      <c r="IM52" s="114"/>
      <c r="IN52" s="114"/>
      <c r="IO52" s="114"/>
      <c r="IP52" s="114"/>
      <c r="IQ52" s="114"/>
      <c r="IR52" s="114"/>
      <c r="IS52" s="114"/>
    </row>
    <row r="53" s="77" customFormat="1" customHeight="1" spans="1:216">
      <c r="A53" s="91">
        <v>1</v>
      </c>
      <c r="B53" s="97" t="s">
        <v>129</v>
      </c>
      <c r="C53" s="92" t="s">
        <v>130</v>
      </c>
      <c r="D53" s="91" t="s">
        <v>45</v>
      </c>
      <c r="E53" s="93">
        <v>211</v>
      </c>
      <c r="F53" s="94">
        <v>7</v>
      </c>
      <c r="G53" s="124">
        <f t="shared" ref="G53:G56" si="6">F53*E53</f>
        <v>1477</v>
      </c>
      <c r="H53" s="142">
        <v>211</v>
      </c>
      <c r="I53" s="132">
        <v>5</v>
      </c>
      <c r="J53" s="155">
        <f t="shared" ref="J53:J56" si="7">I53*H53</f>
        <v>1055</v>
      </c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  <c r="CW53" s="87"/>
      <c r="CX53" s="87"/>
      <c r="CY53" s="87"/>
      <c r="CZ53" s="87"/>
      <c r="DA53" s="87"/>
      <c r="DB53" s="87"/>
      <c r="DC53" s="87"/>
      <c r="DD53" s="87"/>
      <c r="DE53" s="87"/>
      <c r="DF53" s="87"/>
      <c r="DG53" s="87"/>
      <c r="DH53" s="87"/>
      <c r="DI53" s="87"/>
      <c r="DJ53" s="87"/>
      <c r="DK53" s="87"/>
      <c r="DL53" s="87"/>
      <c r="DM53" s="87"/>
      <c r="DN53" s="87"/>
      <c r="DO53" s="87"/>
      <c r="DP53" s="87"/>
      <c r="DQ53" s="87"/>
      <c r="DR53" s="87"/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87"/>
      <c r="ED53" s="87"/>
      <c r="EE53" s="87"/>
      <c r="EF53" s="87"/>
      <c r="EG53" s="87"/>
      <c r="EH53" s="87"/>
      <c r="EI53" s="87"/>
      <c r="EJ53" s="87"/>
      <c r="EK53" s="87"/>
      <c r="EL53" s="87"/>
      <c r="EM53" s="87"/>
      <c r="EN53" s="87"/>
      <c r="EO53" s="87"/>
      <c r="EP53" s="87"/>
      <c r="EQ53" s="87"/>
      <c r="ER53" s="87"/>
      <c r="ES53" s="87"/>
      <c r="ET53" s="87"/>
      <c r="EU53" s="87"/>
      <c r="EV53" s="87"/>
      <c r="EW53" s="87"/>
      <c r="EX53" s="87"/>
      <c r="EY53" s="87"/>
      <c r="EZ53" s="87"/>
      <c r="FA53" s="87"/>
      <c r="FB53" s="87"/>
      <c r="FC53" s="87"/>
      <c r="FD53" s="87"/>
      <c r="FE53" s="87"/>
      <c r="FF53" s="87"/>
      <c r="FG53" s="87"/>
      <c r="FH53" s="87"/>
      <c r="FI53" s="87"/>
      <c r="FJ53" s="87"/>
      <c r="FK53" s="87"/>
      <c r="FL53" s="87"/>
      <c r="FM53" s="87"/>
      <c r="FN53" s="87"/>
      <c r="FO53" s="87"/>
      <c r="FP53" s="87"/>
      <c r="FQ53" s="87"/>
      <c r="FR53" s="87"/>
      <c r="FS53" s="87"/>
      <c r="FT53" s="87"/>
      <c r="FU53" s="87"/>
      <c r="FV53" s="87"/>
      <c r="FW53" s="87"/>
      <c r="FX53" s="87"/>
      <c r="FY53" s="87"/>
      <c r="FZ53" s="87"/>
      <c r="GA53" s="87"/>
      <c r="GB53" s="87"/>
      <c r="GC53" s="87"/>
      <c r="GD53" s="87"/>
      <c r="GE53" s="87"/>
      <c r="GF53" s="87"/>
      <c r="GG53" s="87"/>
      <c r="GH53" s="87"/>
      <c r="GI53" s="87"/>
      <c r="GJ53" s="87"/>
      <c r="GK53" s="87"/>
      <c r="GL53" s="87"/>
      <c r="GM53" s="87"/>
      <c r="GN53" s="87"/>
      <c r="GO53" s="87"/>
      <c r="GP53" s="87"/>
      <c r="GQ53" s="87"/>
      <c r="GR53" s="87"/>
      <c r="GS53" s="87"/>
      <c r="GT53" s="87"/>
      <c r="GU53" s="87"/>
      <c r="GV53" s="87"/>
      <c r="GW53" s="87"/>
      <c r="GX53" s="87"/>
      <c r="GY53" s="87"/>
      <c r="GZ53" s="87"/>
      <c r="HA53" s="87"/>
      <c r="HB53" s="87"/>
      <c r="HC53" s="87"/>
      <c r="HD53" s="87"/>
      <c r="HE53" s="87"/>
      <c r="HF53" s="87"/>
      <c r="HG53" s="87"/>
      <c r="HH53" s="87"/>
    </row>
    <row r="54" s="77" customFormat="1" customHeight="1" spans="1:216">
      <c r="A54" s="91">
        <v>2</v>
      </c>
      <c r="B54" s="97" t="s">
        <v>131</v>
      </c>
      <c r="C54" s="92" t="s">
        <v>132</v>
      </c>
      <c r="D54" s="91" t="s">
        <v>116</v>
      </c>
      <c r="E54" s="93">
        <v>1</v>
      </c>
      <c r="F54" s="94">
        <v>9000</v>
      </c>
      <c r="G54" s="124">
        <f t="shared" si="6"/>
        <v>9000</v>
      </c>
      <c r="H54" s="142">
        <v>1</v>
      </c>
      <c r="I54" s="132">
        <v>5000</v>
      </c>
      <c r="J54" s="155">
        <f t="shared" si="7"/>
        <v>5000</v>
      </c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7"/>
      <c r="CK54" s="87"/>
      <c r="CL54" s="87"/>
      <c r="CM54" s="87"/>
      <c r="CN54" s="87"/>
      <c r="CO54" s="87"/>
      <c r="CP54" s="87"/>
      <c r="CQ54" s="87"/>
      <c r="CR54" s="87"/>
      <c r="CS54" s="87"/>
      <c r="CT54" s="87"/>
      <c r="CU54" s="87"/>
      <c r="CV54" s="87"/>
      <c r="CW54" s="87"/>
      <c r="CX54" s="87"/>
      <c r="CY54" s="87"/>
      <c r="CZ54" s="87"/>
      <c r="DA54" s="87"/>
      <c r="DB54" s="87"/>
      <c r="DC54" s="87"/>
      <c r="DD54" s="87"/>
      <c r="DE54" s="87"/>
      <c r="DF54" s="8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7"/>
      <c r="DR54" s="87"/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87"/>
      <c r="ED54" s="87"/>
      <c r="EE54" s="87"/>
      <c r="EF54" s="87"/>
      <c r="EG54" s="87"/>
      <c r="EH54" s="87"/>
      <c r="EI54" s="87"/>
      <c r="EJ54" s="87"/>
      <c r="EK54" s="87"/>
      <c r="EL54" s="87"/>
      <c r="EM54" s="87"/>
      <c r="EN54" s="87"/>
      <c r="EO54" s="87"/>
      <c r="EP54" s="87"/>
      <c r="EQ54" s="87"/>
      <c r="ER54" s="87"/>
      <c r="ES54" s="87"/>
      <c r="ET54" s="87"/>
      <c r="EU54" s="87"/>
      <c r="EV54" s="87"/>
      <c r="EW54" s="87"/>
      <c r="EX54" s="87"/>
      <c r="EY54" s="87"/>
      <c r="EZ54" s="87"/>
      <c r="FA54" s="87"/>
      <c r="FB54" s="87"/>
      <c r="FC54" s="87"/>
      <c r="FD54" s="87"/>
      <c r="FE54" s="87"/>
      <c r="FF54" s="87"/>
      <c r="FG54" s="87"/>
      <c r="FH54" s="87"/>
      <c r="FI54" s="87"/>
      <c r="FJ54" s="87"/>
      <c r="FK54" s="87"/>
      <c r="FL54" s="87"/>
      <c r="FM54" s="87"/>
      <c r="FN54" s="87"/>
      <c r="FO54" s="87"/>
      <c r="FP54" s="87"/>
      <c r="FQ54" s="87"/>
      <c r="FR54" s="87"/>
      <c r="FS54" s="87"/>
      <c r="FT54" s="87"/>
      <c r="FU54" s="87"/>
      <c r="FV54" s="87"/>
      <c r="FW54" s="87"/>
      <c r="FX54" s="87"/>
      <c r="FY54" s="87"/>
      <c r="FZ54" s="87"/>
      <c r="GA54" s="87"/>
      <c r="GB54" s="87"/>
      <c r="GC54" s="87"/>
      <c r="GD54" s="87"/>
      <c r="GE54" s="87"/>
      <c r="GF54" s="87"/>
      <c r="GG54" s="87"/>
      <c r="GH54" s="87"/>
      <c r="GI54" s="87"/>
      <c r="GJ54" s="87"/>
      <c r="GK54" s="87"/>
      <c r="GL54" s="87"/>
      <c r="GM54" s="87"/>
      <c r="GN54" s="87"/>
      <c r="GO54" s="87"/>
      <c r="GP54" s="87"/>
      <c r="GQ54" s="87"/>
      <c r="GR54" s="87"/>
      <c r="GS54" s="87"/>
      <c r="GT54" s="87"/>
      <c r="GU54" s="87"/>
      <c r="GV54" s="87"/>
      <c r="GW54" s="87"/>
      <c r="GX54" s="87"/>
      <c r="GY54" s="87"/>
      <c r="GZ54" s="87"/>
      <c r="HA54" s="87"/>
      <c r="HB54" s="87"/>
      <c r="HC54" s="87"/>
      <c r="HD54" s="87"/>
      <c r="HE54" s="87"/>
      <c r="HF54" s="87"/>
      <c r="HG54" s="87"/>
      <c r="HH54" s="87"/>
    </row>
    <row r="55" s="77" customFormat="1" customHeight="1" spans="1:216">
      <c r="A55" s="91">
        <v>3</v>
      </c>
      <c r="B55" s="97" t="s">
        <v>133</v>
      </c>
      <c r="C55" s="92" t="s">
        <v>132</v>
      </c>
      <c r="D55" s="91" t="s">
        <v>116</v>
      </c>
      <c r="E55" s="93">
        <v>1</v>
      </c>
      <c r="F55" s="94">
        <v>12000</v>
      </c>
      <c r="G55" s="124">
        <f t="shared" si="6"/>
        <v>12000</v>
      </c>
      <c r="H55" s="142">
        <v>1</v>
      </c>
      <c r="I55" s="132">
        <v>8000</v>
      </c>
      <c r="J55" s="155">
        <f t="shared" si="7"/>
        <v>8000</v>
      </c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</row>
    <row r="56" s="77" customFormat="1" customHeight="1" spans="1:216">
      <c r="A56" s="91">
        <v>4</v>
      </c>
      <c r="B56" s="97" t="s">
        <v>134</v>
      </c>
      <c r="C56" s="92" t="s">
        <v>132</v>
      </c>
      <c r="D56" s="91" t="s">
        <v>116</v>
      </c>
      <c r="E56" s="93">
        <v>1</v>
      </c>
      <c r="F56" s="94">
        <v>5000</v>
      </c>
      <c r="G56" s="124">
        <f t="shared" si="6"/>
        <v>5000</v>
      </c>
      <c r="H56" s="142">
        <v>1</v>
      </c>
      <c r="I56" s="132">
        <v>5000</v>
      </c>
      <c r="J56" s="155">
        <f t="shared" si="7"/>
        <v>5000</v>
      </c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  <c r="BX56" s="87"/>
      <c r="BY56" s="87"/>
      <c r="BZ56" s="87"/>
      <c r="CA56" s="87"/>
      <c r="CB56" s="87"/>
      <c r="CC56" s="87"/>
      <c r="CD56" s="87"/>
      <c r="CE56" s="87"/>
      <c r="CF56" s="87"/>
      <c r="CG56" s="87"/>
      <c r="CH56" s="87"/>
      <c r="CI56" s="87"/>
      <c r="CJ56" s="87"/>
      <c r="CK56" s="87"/>
      <c r="CL56" s="87"/>
      <c r="CM56" s="87"/>
      <c r="CN56" s="87"/>
      <c r="CO56" s="87"/>
      <c r="CP56" s="87"/>
      <c r="CQ56" s="87"/>
      <c r="CR56" s="87"/>
      <c r="CS56" s="87"/>
      <c r="CT56" s="87"/>
      <c r="CU56" s="87"/>
      <c r="CV56" s="87"/>
      <c r="CW56" s="87"/>
      <c r="CX56" s="87"/>
      <c r="CY56" s="87"/>
      <c r="CZ56" s="87"/>
      <c r="DA56" s="87"/>
      <c r="DB56" s="87"/>
      <c r="DC56" s="87"/>
      <c r="DD56" s="87"/>
      <c r="DE56" s="87"/>
      <c r="DF56" s="87"/>
      <c r="DG56" s="87"/>
      <c r="DH56" s="87"/>
      <c r="DI56" s="87"/>
      <c r="DJ56" s="87"/>
      <c r="DK56" s="87"/>
      <c r="DL56" s="87"/>
      <c r="DM56" s="87"/>
      <c r="DN56" s="87"/>
      <c r="DO56" s="87"/>
      <c r="DP56" s="87"/>
      <c r="DQ56" s="87"/>
      <c r="DR56" s="87"/>
      <c r="DS56" s="87"/>
      <c r="DT56" s="87"/>
      <c r="DU56" s="87"/>
      <c r="DV56" s="87"/>
      <c r="DW56" s="87"/>
      <c r="DX56" s="87"/>
      <c r="DY56" s="87"/>
      <c r="DZ56" s="87"/>
      <c r="EA56" s="87"/>
      <c r="EB56" s="87"/>
      <c r="EC56" s="87"/>
      <c r="ED56" s="87"/>
      <c r="EE56" s="87"/>
      <c r="EF56" s="87"/>
      <c r="EG56" s="87"/>
      <c r="EH56" s="87"/>
      <c r="EI56" s="87"/>
      <c r="EJ56" s="87"/>
      <c r="EK56" s="87"/>
      <c r="EL56" s="87"/>
      <c r="EM56" s="87"/>
      <c r="EN56" s="87"/>
      <c r="EO56" s="87"/>
      <c r="EP56" s="87"/>
      <c r="EQ56" s="87"/>
      <c r="ER56" s="87"/>
      <c r="ES56" s="87"/>
      <c r="ET56" s="87"/>
      <c r="EU56" s="87"/>
      <c r="EV56" s="87"/>
      <c r="EW56" s="87"/>
      <c r="EX56" s="87"/>
      <c r="EY56" s="87"/>
      <c r="EZ56" s="87"/>
      <c r="FA56" s="87"/>
      <c r="FB56" s="87"/>
      <c r="FC56" s="87"/>
      <c r="FD56" s="87"/>
      <c r="FE56" s="87"/>
      <c r="FF56" s="87"/>
      <c r="FG56" s="87"/>
      <c r="FH56" s="87"/>
      <c r="FI56" s="87"/>
      <c r="FJ56" s="87"/>
      <c r="FK56" s="87"/>
      <c r="FL56" s="87"/>
      <c r="FM56" s="87"/>
      <c r="FN56" s="87"/>
      <c r="FO56" s="87"/>
      <c r="FP56" s="87"/>
      <c r="FQ56" s="87"/>
      <c r="FR56" s="87"/>
      <c r="FS56" s="87"/>
      <c r="FT56" s="87"/>
      <c r="FU56" s="87"/>
      <c r="FV56" s="87"/>
      <c r="FW56" s="87"/>
      <c r="FX56" s="87"/>
      <c r="FY56" s="87"/>
      <c r="FZ56" s="87"/>
      <c r="GA56" s="87"/>
      <c r="GB56" s="87"/>
      <c r="GC56" s="87"/>
      <c r="GD56" s="87"/>
      <c r="GE56" s="87"/>
      <c r="GF56" s="87"/>
      <c r="GG56" s="87"/>
      <c r="GH56" s="87"/>
      <c r="GI56" s="87"/>
      <c r="GJ56" s="87"/>
      <c r="GK56" s="87"/>
      <c r="GL56" s="87"/>
      <c r="GM56" s="87"/>
      <c r="GN56" s="87"/>
      <c r="GO56" s="87"/>
      <c r="GP56" s="87"/>
      <c r="GQ56" s="87"/>
      <c r="GR56" s="87"/>
      <c r="GS56" s="87"/>
      <c r="GT56" s="87"/>
      <c r="GU56" s="87"/>
      <c r="GV56" s="87"/>
      <c r="GW56" s="87"/>
      <c r="GX56" s="87"/>
      <c r="GY56" s="87"/>
      <c r="GZ56" s="87"/>
      <c r="HA56" s="87"/>
      <c r="HB56" s="87"/>
      <c r="HC56" s="87"/>
      <c r="HD56" s="87"/>
      <c r="HE56" s="87"/>
      <c r="HF56" s="87"/>
      <c r="HG56" s="87"/>
      <c r="HH56" s="87"/>
    </row>
    <row r="57" s="78" customFormat="1" customHeight="1" spans="1:253">
      <c r="A57" s="102"/>
      <c r="B57" s="100" t="s">
        <v>59</v>
      </c>
      <c r="C57" s="101"/>
      <c r="D57" s="102"/>
      <c r="E57" s="103"/>
      <c r="F57" s="104"/>
      <c r="G57" s="123">
        <f>SUM(G53:G56)</f>
        <v>27477</v>
      </c>
      <c r="H57" s="142"/>
      <c r="I57" s="132"/>
      <c r="J57" s="155">
        <f>SUM(J53:J56)</f>
        <v>19055</v>
      </c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13"/>
      <c r="BC57" s="113"/>
      <c r="BD57" s="113"/>
      <c r="BE57" s="113"/>
      <c r="BF57" s="113"/>
      <c r="BG57" s="113"/>
      <c r="BH57" s="113"/>
      <c r="BI57" s="113"/>
      <c r="BJ57" s="113"/>
      <c r="BK57" s="113"/>
      <c r="BL57" s="113"/>
      <c r="BM57" s="113"/>
      <c r="BN57" s="113"/>
      <c r="BO57" s="113"/>
      <c r="BP57" s="113"/>
      <c r="BQ57" s="113"/>
      <c r="BR57" s="113"/>
      <c r="BS57" s="113"/>
      <c r="BT57" s="113"/>
      <c r="BU57" s="113"/>
      <c r="BV57" s="113"/>
      <c r="BW57" s="113"/>
      <c r="BX57" s="113"/>
      <c r="BY57" s="113"/>
      <c r="BZ57" s="113"/>
      <c r="CA57" s="113"/>
      <c r="CB57" s="113"/>
      <c r="CC57" s="113"/>
      <c r="CD57" s="113"/>
      <c r="CE57" s="113"/>
      <c r="CF57" s="113"/>
      <c r="CG57" s="113"/>
      <c r="CH57" s="113"/>
      <c r="CI57" s="113"/>
      <c r="CJ57" s="113"/>
      <c r="CK57" s="113"/>
      <c r="CL57" s="113"/>
      <c r="CM57" s="113"/>
      <c r="CN57" s="113"/>
      <c r="CO57" s="113"/>
      <c r="CP57" s="113"/>
      <c r="CQ57" s="113"/>
      <c r="CR57" s="113"/>
      <c r="CS57" s="113"/>
      <c r="CT57" s="113"/>
      <c r="CU57" s="113"/>
      <c r="CV57" s="113"/>
      <c r="CW57" s="113"/>
      <c r="CX57" s="113"/>
      <c r="CY57" s="113"/>
      <c r="CZ57" s="113"/>
      <c r="DA57" s="113"/>
      <c r="DB57" s="113"/>
      <c r="DC57" s="113"/>
      <c r="DD57" s="113"/>
      <c r="DE57" s="113"/>
      <c r="DF57" s="113"/>
      <c r="DG57" s="113"/>
      <c r="DH57" s="113"/>
      <c r="DI57" s="113"/>
      <c r="DJ57" s="113"/>
      <c r="DK57" s="113"/>
      <c r="DL57" s="113"/>
      <c r="DM57" s="113"/>
      <c r="DN57" s="113"/>
      <c r="DO57" s="113"/>
      <c r="DP57" s="113"/>
      <c r="DQ57" s="113"/>
      <c r="DR57" s="113"/>
      <c r="DS57" s="113"/>
      <c r="DT57" s="113"/>
      <c r="DU57" s="113"/>
      <c r="DV57" s="113"/>
      <c r="DW57" s="113"/>
      <c r="DX57" s="113"/>
      <c r="DY57" s="113"/>
      <c r="DZ57" s="113"/>
      <c r="EA57" s="113"/>
      <c r="EB57" s="113"/>
      <c r="EC57" s="113"/>
      <c r="ED57" s="113"/>
      <c r="EE57" s="113"/>
      <c r="EF57" s="113"/>
      <c r="EG57" s="113"/>
      <c r="EH57" s="113"/>
      <c r="EI57" s="113"/>
      <c r="EJ57" s="113"/>
      <c r="EK57" s="113"/>
      <c r="EL57" s="113"/>
      <c r="EM57" s="113"/>
      <c r="EN57" s="113"/>
      <c r="EO57" s="113"/>
      <c r="EP57" s="113"/>
      <c r="EQ57" s="113"/>
      <c r="ER57" s="113"/>
      <c r="ES57" s="113"/>
      <c r="ET57" s="113"/>
      <c r="EU57" s="113"/>
      <c r="EV57" s="113"/>
      <c r="EW57" s="113"/>
      <c r="EX57" s="113"/>
      <c r="EY57" s="113"/>
      <c r="EZ57" s="113"/>
      <c r="FA57" s="113"/>
      <c r="FB57" s="113"/>
      <c r="FC57" s="113"/>
      <c r="FD57" s="113"/>
      <c r="FE57" s="113"/>
      <c r="FF57" s="113"/>
      <c r="FG57" s="113"/>
      <c r="FH57" s="113"/>
      <c r="FI57" s="113"/>
      <c r="FJ57" s="113"/>
      <c r="FK57" s="113"/>
      <c r="FL57" s="113"/>
      <c r="FM57" s="113"/>
      <c r="FN57" s="113"/>
      <c r="FO57" s="113"/>
      <c r="FP57" s="113"/>
      <c r="FQ57" s="113"/>
      <c r="FR57" s="113"/>
      <c r="FS57" s="113"/>
      <c r="FT57" s="113"/>
      <c r="FU57" s="113"/>
      <c r="FV57" s="113"/>
      <c r="FW57" s="113"/>
      <c r="FX57" s="113"/>
      <c r="FY57" s="113"/>
      <c r="FZ57" s="113"/>
      <c r="GA57" s="113"/>
      <c r="GB57" s="113"/>
      <c r="GC57" s="113"/>
      <c r="GD57" s="113"/>
      <c r="GE57" s="113"/>
      <c r="GF57" s="113"/>
      <c r="GG57" s="113"/>
      <c r="GH57" s="113"/>
      <c r="GI57" s="113"/>
      <c r="GJ57" s="113"/>
      <c r="GK57" s="113"/>
      <c r="GL57" s="113"/>
      <c r="GM57" s="113"/>
      <c r="GN57" s="113"/>
      <c r="GO57" s="113"/>
      <c r="GP57" s="113"/>
      <c r="GQ57" s="113"/>
      <c r="GR57" s="113"/>
      <c r="GS57" s="113"/>
      <c r="GT57" s="113"/>
      <c r="GU57" s="113"/>
      <c r="GV57" s="113"/>
      <c r="GW57" s="113"/>
      <c r="GX57" s="113"/>
      <c r="GY57" s="113"/>
      <c r="GZ57" s="113"/>
      <c r="HA57" s="113"/>
      <c r="HB57" s="113"/>
      <c r="HC57" s="113"/>
      <c r="HD57" s="113"/>
      <c r="HE57" s="113"/>
      <c r="HF57" s="113"/>
      <c r="HG57" s="113"/>
      <c r="HH57" s="113"/>
      <c r="HI57" s="114"/>
      <c r="HJ57" s="114"/>
      <c r="HK57" s="114"/>
      <c r="HL57" s="114"/>
      <c r="HM57" s="114"/>
      <c r="HN57" s="114"/>
      <c r="HO57" s="114"/>
      <c r="HP57" s="114"/>
      <c r="HQ57" s="114"/>
      <c r="HR57" s="114"/>
      <c r="HS57" s="114"/>
      <c r="HT57" s="114"/>
      <c r="HU57" s="114"/>
      <c r="HV57" s="114"/>
      <c r="HW57" s="114"/>
      <c r="HX57" s="114"/>
      <c r="HY57" s="114"/>
      <c r="HZ57" s="114"/>
      <c r="IA57" s="114"/>
      <c r="IB57" s="114"/>
      <c r="IC57" s="114"/>
      <c r="ID57" s="114"/>
      <c r="IE57" s="114"/>
      <c r="IF57" s="114"/>
      <c r="IG57" s="114"/>
      <c r="IH57" s="114"/>
      <c r="II57" s="114"/>
      <c r="IJ57" s="114"/>
      <c r="IK57" s="114"/>
      <c r="IL57" s="114"/>
      <c r="IM57" s="114"/>
      <c r="IN57" s="114"/>
      <c r="IO57" s="114"/>
      <c r="IP57" s="114"/>
      <c r="IQ57" s="114"/>
      <c r="IR57" s="114"/>
      <c r="IS57" s="114"/>
    </row>
    <row r="58" s="77" customFormat="1" customHeight="1" spans="1:216">
      <c r="A58" s="91"/>
      <c r="B58" s="97"/>
      <c r="C58" s="92"/>
      <c r="D58" s="91"/>
      <c r="E58" s="93"/>
      <c r="F58" s="94"/>
      <c r="G58" s="124"/>
      <c r="H58" s="142"/>
      <c r="I58" s="132"/>
      <c r="J58" s="155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7"/>
      <c r="CK58" s="87"/>
      <c r="CL58" s="87"/>
      <c r="CM58" s="87"/>
      <c r="CN58" s="87"/>
      <c r="CO58" s="87"/>
      <c r="CP58" s="87"/>
      <c r="CQ58" s="87"/>
      <c r="CR58" s="87"/>
      <c r="CS58" s="87"/>
      <c r="CT58" s="87"/>
      <c r="CU58" s="87"/>
      <c r="CV58" s="87"/>
      <c r="CW58" s="87"/>
      <c r="CX58" s="87"/>
      <c r="CY58" s="87"/>
      <c r="CZ58" s="87"/>
      <c r="DA58" s="87"/>
      <c r="DB58" s="87"/>
      <c r="DC58" s="87"/>
      <c r="DD58" s="87"/>
      <c r="DE58" s="87"/>
      <c r="DF58" s="8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7"/>
      <c r="DR58" s="87"/>
      <c r="DS58" s="87"/>
      <c r="DT58" s="87"/>
      <c r="DU58" s="87"/>
      <c r="DV58" s="87"/>
      <c r="DW58" s="87"/>
      <c r="DX58" s="87"/>
      <c r="DY58" s="87"/>
      <c r="DZ58" s="87"/>
      <c r="EA58" s="87"/>
      <c r="EB58" s="87"/>
      <c r="EC58" s="87"/>
      <c r="ED58" s="87"/>
      <c r="EE58" s="87"/>
      <c r="EF58" s="87"/>
      <c r="EG58" s="87"/>
      <c r="EH58" s="87"/>
      <c r="EI58" s="87"/>
      <c r="EJ58" s="87"/>
      <c r="EK58" s="87"/>
      <c r="EL58" s="87"/>
      <c r="EM58" s="87"/>
      <c r="EN58" s="87"/>
      <c r="EO58" s="87"/>
      <c r="EP58" s="87"/>
      <c r="EQ58" s="87"/>
      <c r="ER58" s="87"/>
      <c r="ES58" s="87"/>
      <c r="ET58" s="87"/>
      <c r="EU58" s="87"/>
      <c r="EV58" s="87"/>
      <c r="EW58" s="87"/>
      <c r="EX58" s="87"/>
      <c r="EY58" s="87"/>
      <c r="EZ58" s="87"/>
      <c r="FA58" s="87"/>
      <c r="FB58" s="87"/>
      <c r="FC58" s="87"/>
      <c r="FD58" s="87"/>
      <c r="FE58" s="87"/>
      <c r="FF58" s="87"/>
      <c r="FG58" s="87"/>
      <c r="FH58" s="87"/>
      <c r="FI58" s="87"/>
      <c r="FJ58" s="87"/>
      <c r="FK58" s="87"/>
      <c r="FL58" s="87"/>
      <c r="FM58" s="87"/>
      <c r="FN58" s="87"/>
      <c r="FO58" s="87"/>
      <c r="FP58" s="87"/>
      <c r="FQ58" s="87"/>
      <c r="FR58" s="87"/>
      <c r="FS58" s="87"/>
      <c r="FT58" s="87"/>
      <c r="FU58" s="87"/>
      <c r="FV58" s="87"/>
      <c r="FW58" s="87"/>
      <c r="FX58" s="87"/>
      <c r="FY58" s="87"/>
      <c r="FZ58" s="87"/>
      <c r="GA58" s="87"/>
      <c r="GB58" s="87"/>
      <c r="GC58" s="87"/>
      <c r="GD58" s="87"/>
      <c r="GE58" s="87"/>
      <c r="GF58" s="87"/>
      <c r="GG58" s="87"/>
      <c r="GH58" s="87"/>
      <c r="GI58" s="87"/>
      <c r="GJ58" s="87"/>
      <c r="GK58" s="87"/>
      <c r="GL58" s="87"/>
      <c r="GM58" s="87"/>
      <c r="GN58" s="87"/>
      <c r="GO58" s="87"/>
      <c r="GP58" s="87"/>
      <c r="GQ58" s="87"/>
      <c r="GR58" s="87"/>
      <c r="GS58" s="87"/>
      <c r="GT58" s="87"/>
      <c r="GU58" s="87"/>
      <c r="GV58" s="87"/>
      <c r="GW58" s="87"/>
      <c r="GX58" s="87"/>
      <c r="GY58" s="87"/>
      <c r="GZ58" s="87"/>
      <c r="HA58" s="87"/>
      <c r="HB58" s="87"/>
      <c r="HC58" s="87"/>
      <c r="HD58" s="87"/>
      <c r="HE58" s="87"/>
      <c r="HF58" s="87"/>
      <c r="HG58" s="87"/>
      <c r="HH58" s="87"/>
    </row>
    <row r="59" s="77" customFormat="1" customHeight="1" spans="1:216">
      <c r="A59" s="91"/>
      <c r="B59" s="92"/>
      <c r="C59" s="92"/>
      <c r="D59" s="91"/>
      <c r="E59" s="93"/>
      <c r="F59" s="94"/>
      <c r="G59" s="124"/>
      <c r="H59" s="142"/>
      <c r="I59" s="132"/>
      <c r="J59" s="155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</row>
    <row r="60" s="79" customFormat="1" customHeight="1" spans="1:24">
      <c r="A60" s="106"/>
      <c r="B60" s="107" t="s">
        <v>135</v>
      </c>
      <c r="C60" s="107"/>
      <c r="D60" s="107"/>
      <c r="E60" s="108"/>
      <c r="F60" s="106"/>
      <c r="G60" s="125">
        <f>SUM(G6:G57)/2</f>
        <v>227224.834</v>
      </c>
      <c r="H60" s="150"/>
      <c r="I60" s="135"/>
      <c r="J60" s="158">
        <f>SUM(J6:J57)/2</f>
        <v>145078.49</v>
      </c>
      <c r="K60" s="111"/>
      <c r="L60" s="112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</sheetData>
  <autoFilter ref="A2:IS60">
    <extLst/>
  </autoFilter>
  <mergeCells count="3">
    <mergeCell ref="A1:G1"/>
    <mergeCell ref="E3:G3"/>
    <mergeCell ref="H3:J3"/>
  </mergeCells>
  <printOptions horizontalCentered="1"/>
  <pageMargins left="0.66875" right="0.590277777777778" top="0.984027777777778" bottom="0.984027777777778" header="0.511805555555556" footer="0.511805555555556"/>
  <pageSetup paperSize="9" scale="84" orientation="landscape" horizontalDpi="600" verticalDpi="360"/>
  <headerFooter alignWithMargins="0">
    <oddHeader>&amp;C&amp;20&amp;B浙  江  天  辰  建  筑  设  计  有  限  公  司 —— 概  算  表</oddHeader>
    <oddFooter>&amp;C第 &amp;P 页，共 &amp;N 页</oddFooter>
  </headerFooter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6"/>
  <sheetViews>
    <sheetView view="pageBreakPreview" zoomScaleNormal="100" workbookViewId="0">
      <pane ySplit="1" topLeftCell="A26" activePane="bottomLeft" state="frozen"/>
      <selection/>
      <selection pane="bottomLeft" activeCell="I37" sqref="I37"/>
    </sheetView>
  </sheetViews>
  <sheetFormatPr defaultColWidth="9" defaultRowHeight="23" customHeight="1"/>
  <cols>
    <col min="1" max="1" width="6.25" style="80" customWidth="1"/>
    <col min="2" max="2" width="32.125" style="81" customWidth="1"/>
    <col min="3" max="3" width="41.875" style="82" customWidth="1"/>
    <col min="4" max="4" width="4.25" style="80" customWidth="1"/>
    <col min="5" max="5" width="9.125" style="83" customWidth="1"/>
    <col min="6" max="6" width="9.125" style="84" customWidth="1"/>
    <col min="7" max="7" width="13.125" style="85" customWidth="1"/>
    <col min="8" max="9" width="9.125" style="115" customWidth="1"/>
    <col min="10" max="10" width="13.125" style="116" customWidth="1"/>
    <col min="11" max="14" width="9" style="86"/>
    <col min="15" max="15" width="1.25" style="86" customWidth="1"/>
    <col min="16" max="24" width="9" style="86" hidden="1" customWidth="1"/>
    <col min="25" max="25" width="0.125" style="86" hidden="1" customWidth="1"/>
    <col min="26" max="37" width="9" style="86" hidden="1" customWidth="1"/>
    <col min="38" max="40" width="9" style="87" hidden="1" customWidth="1"/>
    <col min="41" max="137" width="9" style="87"/>
    <col min="138" max="138" width="6.5" style="87" customWidth="1"/>
    <col min="139" max="155" width="9" style="87" hidden="1" customWidth="1"/>
    <col min="156" max="211" width="9" style="87"/>
    <col min="212" max="16384" width="9" style="88"/>
  </cols>
  <sheetData>
    <row r="1" s="76" customFormat="1" customHeight="1" spans="1:37">
      <c r="A1" s="89" t="s">
        <v>25</v>
      </c>
      <c r="B1" s="89"/>
      <c r="C1" s="89"/>
      <c r="D1" s="89"/>
      <c r="E1" s="90"/>
      <c r="F1" s="89"/>
      <c r="G1" s="89"/>
      <c r="H1" s="117"/>
      <c r="I1" s="127"/>
      <c r="J1" s="12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="76" customFormat="1" customHeight="1" spans="1:10">
      <c r="A2" s="91" t="s">
        <v>26</v>
      </c>
      <c r="B2" s="92" t="s">
        <v>27</v>
      </c>
      <c r="C2" s="92" t="s">
        <v>28</v>
      </c>
      <c r="D2" s="91" t="s">
        <v>29</v>
      </c>
      <c r="E2" s="93" t="s">
        <v>30</v>
      </c>
      <c r="F2" s="94" t="s">
        <v>31</v>
      </c>
      <c r="G2" s="118" t="s">
        <v>32</v>
      </c>
      <c r="H2" s="119" t="s">
        <v>33</v>
      </c>
      <c r="I2" s="128" t="s">
        <v>34</v>
      </c>
      <c r="J2" s="129" t="s">
        <v>35</v>
      </c>
    </row>
    <row r="3" s="77" customFormat="1" customHeight="1" spans="1:217">
      <c r="A3" s="91"/>
      <c r="B3" s="120"/>
      <c r="C3" s="120"/>
      <c r="D3" s="120"/>
      <c r="E3" s="57" t="s">
        <v>36</v>
      </c>
      <c r="F3" s="58"/>
      <c r="G3" s="58"/>
      <c r="H3" s="121" t="s">
        <v>37</v>
      </c>
      <c r="I3" s="130"/>
      <c r="J3" s="131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</row>
    <row r="4" s="77" customFormat="1" customHeight="1" spans="1:211">
      <c r="A4" s="91"/>
      <c r="B4" s="96" t="s">
        <v>8</v>
      </c>
      <c r="C4" s="92"/>
      <c r="D4" s="91"/>
      <c r="E4" s="93"/>
      <c r="F4" s="94"/>
      <c r="G4" s="118"/>
      <c r="H4" s="122"/>
      <c r="I4" s="132"/>
      <c r="J4" s="133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</row>
    <row r="5" s="78" customFormat="1" customHeight="1" spans="1:253">
      <c r="A5" s="102" t="s">
        <v>12</v>
      </c>
      <c r="B5" s="100" t="s">
        <v>150</v>
      </c>
      <c r="C5" s="101"/>
      <c r="D5" s="102"/>
      <c r="E5" s="103"/>
      <c r="F5" s="104"/>
      <c r="G5" s="123"/>
      <c r="H5" s="122"/>
      <c r="I5" s="132"/>
      <c r="J5" s="134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</row>
    <row r="6" s="78" customFormat="1" customHeight="1" spans="1:253">
      <c r="A6" s="91">
        <v>1</v>
      </c>
      <c r="B6" s="97" t="s">
        <v>151</v>
      </c>
      <c r="C6" s="92" t="s">
        <v>152</v>
      </c>
      <c r="D6" s="91" t="s">
        <v>116</v>
      </c>
      <c r="E6" s="93">
        <v>1</v>
      </c>
      <c r="F6" s="94">
        <v>26000</v>
      </c>
      <c r="G6" s="124">
        <f t="shared" ref="G6:G15" si="0">F6*E6</f>
        <v>26000</v>
      </c>
      <c r="H6" s="122">
        <v>1</v>
      </c>
      <c r="I6" s="132">
        <v>26000</v>
      </c>
      <c r="J6" s="134">
        <f>I6*H6</f>
        <v>26000</v>
      </c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</row>
    <row r="7" s="77" customFormat="1" customHeight="1" spans="1:253">
      <c r="A7" s="91">
        <v>2</v>
      </c>
      <c r="B7" s="97" t="s">
        <v>153</v>
      </c>
      <c r="C7" s="92" t="str">
        <f t="shared" ref="C7:C14" si="1">B7</f>
        <v>感应式马桶</v>
      </c>
      <c r="D7" s="91" t="s">
        <v>148</v>
      </c>
      <c r="E7" s="93">
        <v>11</v>
      </c>
      <c r="F7" s="94">
        <v>2500</v>
      </c>
      <c r="G7" s="124">
        <f t="shared" si="0"/>
        <v>27500</v>
      </c>
      <c r="H7" s="122">
        <v>10</v>
      </c>
      <c r="I7" s="132">
        <v>1800</v>
      </c>
      <c r="J7" s="134">
        <f t="shared" ref="J6:J15" si="2">I7*H7</f>
        <v>18000</v>
      </c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</row>
    <row r="8" s="77" customFormat="1" customHeight="1" spans="1:253">
      <c r="A8" s="91">
        <v>3</v>
      </c>
      <c r="B8" s="97" t="s">
        <v>154</v>
      </c>
      <c r="C8" s="92" t="str">
        <f t="shared" si="1"/>
        <v>地漏</v>
      </c>
      <c r="D8" s="91" t="s">
        <v>148</v>
      </c>
      <c r="E8" s="93">
        <v>26</v>
      </c>
      <c r="F8" s="94">
        <v>55</v>
      </c>
      <c r="G8" s="124">
        <f t="shared" si="0"/>
        <v>1430</v>
      </c>
      <c r="H8" s="122">
        <v>25</v>
      </c>
      <c r="I8" s="132">
        <v>55</v>
      </c>
      <c r="J8" s="134">
        <f t="shared" si="2"/>
        <v>1375</v>
      </c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</row>
    <row r="9" s="77" customFormat="1" customHeight="1" spans="1:253">
      <c r="A9" s="91">
        <v>4</v>
      </c>
      <c r="B9" s="97" t="s">
        <v>155</v>
      </c>
      <c r="C9" s="92" t="str">
        <f t="shared" si="1"/>
        <v>淋浴莲蓬头（简易）</v>
      </c>
      <c r="D9" s="91" t="s">
        <v>148</v>
      </c>
      <c r="E9" s="93">
        <v>4</v>
      </c>
      <c r="F9" s="94">
        <v>800</v>
      </c>
      <c r="G9" s="124">
        <f t="shared" si="0"/>
        <v>3200</v>
      </c>
      <c r="H9" s="122">
        <v>3</v>
      </c>
      <c r="I9" s="132">
        <v>500</v>
      </c>
      <c r="J9" s="134">
        <f t="shared" si="2"/>
        <v>1500</v>
      </c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</row>
    <row r="10" s="77" customFormat="1" customHeight="1" spans="1:253">
      <c r="A10" s="91">
        <v>5</v>
      </c>
      <c r="B10" s="97" t="s">
        <v>156</v>
      </c>
      <c r="C10" s="92" t="str">
        <f t="shared" si="1"/>
        <v>感应式蹲坑</v>
      </c>
      <c r="D10" s="91" t="s">
        <v>148</v>
      </c>
      <c r="E10" s="93">
        <v>6</v>
      </c>
      <c r="F10" s="94">
        <v>1500</v>
      </c>
      <c r="G10" s="124">
        <f t="shared" si="0"/>
        <v>9000</v>
      </c>
      <c r="H10" s="122">
        <v>6</v>
      </c>
      <c r="I10" s="132">
        <v>1500</v>
      </c>
      <c r="J10" s="134">
        <f t="shared" si="2"/>
        <v>9000</v>
      </c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</row>
    <row r="11" s="78" customFormat="1" customHeight="1" spans="1:253">
      <c r="A11" s="91">
        <v>6</v>
      </c>
      <c r="B11" s="97" t="s">
        <v>157</v>
      </c>
      <c r="C11" s="92" t="str">
        <f t="shared" si="1"/>
        <v>分体式感应小便斗</v>
      </c>
      <c r="D11" s="91" t="s">
        <v>148</v>
      </c>
      <c r="E11" s="93">
        <v>3</v>
      </c>
      <c r="F11" s="94">
        <v>1800</v>
      </c>
      <c r="G11" s="124">
        <f t="shared" si="0"/>
        <v>5400</v>
      </c>
      <c r="H11" s="122">
        <v>3</v>
      </c>
      <c r="I11" s="132">
        <v>1800</v>
      </c>
      <c r="J11" s="134">
        <f t="shared" si="2"/>
        <v>5400</v>
      </c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</row>
    <row r="12" s="78" customFormat="1" customHeight="1" spans="1:253">
      <c r="A12" s="91">
        <v>7</v>
      </c>
      <c r="B12" s="97" t="s">
        <v>158</v>
      </c>
      <c r="C12" s="92" t="str">
        <f t="shared" si="1"/>
        <v>拖把池+单水嘴</v>
      </c>
      <c r="D12" s="91" t="s">
        <v>148</v>
      </c>
      <c r="E12" s="93">
        <v>3</v>
      </c>
      <c r="F12" s="94">
        <v>550</v>
      </c>
      <c r="G12" s="124">
        <f t="shared" si="0"/>
        <v>1650</v>
      </c>
      <c r="H12" s="122">
        <v>3</v>
      </c>
      <c r="I12" s="132">
        <v>550</v>
      </c>
      <c r="J12" s="134">
        <f t="shared" si="2"/>
        <v>1650</v>
      </c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</row>
    <row r="13" s="78" customFormat="1" customHeight="1" spans="1:253">
      <c r="A13" s="91">
        <v>8</v>
      </c>
      <c r="B13" s="97" t="s">
        <v>159</v>
      </c>
      <c r="C13" s="92" t="str">
        <f t="shared" si="1"/>
        <v>成品台盆柜含感应式冷热龙头</v>
      </c>
      <c r="D13" s="91" t="s">
        <v>98</v>
      </c>
      <c r="E13" s="93">
        <v>4</v>
      </c>
      <c r="F13" s="94">
        <v>1800</v>
      </c>
      <c r="G13" s="124">
        <f t="shared" si="0"/>
        <v>7200</v>
      </c>
      <c r="H13" s="122" t="s">
        <v>160</v>
      </c>
      <c r="I13" s="132">
        <v>1500</v>
      </c>
      <c r="J13" s="134">
        <f t="shared" si="2"/>
        <v>6000</v>
      </c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  <c r="IR13" s="114"/>
      <c r="IS13" s="114"/>
    </row>
    <row r="14" s="77" customFormat="1" customHeight="1" spans="1:216">
      <c r="A14" s="91">
        <v>9</v>
      </c>
      <c r="B14" s="97" t="s">
        <v>161</v>
      </c>
      <c r="C14" s="92" t="str">
        <f t="shared" si="1"/>
        <v>成品立柱盆含感应式冷热龙头</v>
      </c>
      <c r="D14" s="91" t="s">
        <v>148</v>
      </c>
      <c r="E14" s="93">
        <v>7</v>
      </c>
      <c r="F14" s="94">
        <v>1200</v>
      </c>
      <c r="G14" s="124">
        <f t="shared" si="0"/>
        <v>8400</v>
      </c>
      <c r="H14" s="122" t="s">
        <v>162</v>
      </c>
      <c r="I14" s="132">
        <v>1200</v>
      </c>
      <c r="J14" s="134">
        <f t="shared" si="2"/>
        <v>8400</v>
      </c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</row>
    <row r="15" s="78" customFormat="1" customHeight="1" spans="1:253">
      <c r="A15" s="91">
        <v>10</v>
      </c>
      <c r="B15" s="97" t="s">
        <v>163</v>
      </c>
      <c r="C15" s="97" t="s">
        <v>164</v>
      </c>
      <c r="D15" s="91" t="s">
        <v>56</v>
      </c>
      <c r="E15" s="93">
        <v>19</v>
      </c>
      <c r="F15" s="94">
        <v>1000</v>
      </c>
      <c r="G15" s="124">
        <f t="shared" si="0"/>
        <v>19000</v>
      </c>
      <c r="H15" s="122" t="s">
        <v>165</v>
      </c>
      <c r="I15" s="132">
        <v>700</v>
      </c>
      <c r="J15" s="134">
        <f t="shared" si="2"/>
        <v>12600</v>
      </c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</row>
    <row r="16" s="78" customFormat="1" customHeight="1" spans="1:253">
      <c r="A16" s="91"/>
      <c r="B16" s="100" t="s">
        <v>59</v>
      </c>
      <c r="C16" s="92"/>
      <c r="D16" s="91"/>
      <c r="E16" s="93"/>
      <c r="F16" s="94"/>
      <c r="G16" s="123">
        <f>SUM(G6:G15)</f>
        <v>108780</v>
      </c>
      <c r="H16" s="122"/>
      <c r="I16" s="132"/>
      <c r="J16" s="134">
        <f>SUM(J6:J15)</f>
        <v>89925</v>
      </c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  <c r="IR16" s="114"/>
      <c r="IS16" s="114"/>
    </row>
    <row r="17" s="78" customFormat="1" customHeight="1" spans="1:248">
      <c r="A17" s="102"/>
      <c r="B17" s="100"/>
      <c r="C17" s="101"/>
      <c r="D17" s="102"/>
      <c r="E17" s="103"/>
      <c r="F17" s="104"/>
      <c r="G17" s="123"/>
      <c r="H17" s="122"/>
      <c r="I17" s="132"/>
      <c r="J17" s="134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4"/>
      <c r="HE17" s="114"/>
      <c r="HF17" s="114"/>
      <c r="HG17" s="114"/>
      <c r="HH17" s="114"/>
      <c r="HI17" s="114"/>
      <c r="HJ17" s="114"/>
      <c r="HK17" s="114"/>
      <c r="HL17" s="114"/>
      <c r="HM17" s="114"/>
      <c r="HN17" s="114"/>
      <c r="HO17" s="114"/>
      <c r="HP17" s="114"/>
      <c r="HQ17" s="114"/>
      <c r="HR17" s="114"/>
      <c r="HS17" s="114"/>
      <c r="HT17" s="114"/>
      <c r="HU17" s="114"/>
      <c r="HV17" s="114"/>
      <c r="HW17" s="114"/>
      <c r="HX17" s="114"/>
      <c r="HY17" s="114"/>
      <c r="HZ17" s="114"/>
      <c r="IA17" s="114"/>
      <c r="IB17" s="114"/>
      <c r="IC17" s="114"/>
      <c r="ID17" s="114"/>
      <c r="IE17" s="114"/>
      <c r="IF17" s="114"/>
      <c r="IG17" s="114"/>
      <c r="IH17" s="114"/>
      <c r="II17" s="114"/>
      <c r="IJ17" s="114"/>
      <c r="IK17" s="114"/>
      <c r="IL17" s="114"/>
      <c r="IM17" s="114"/>
      <c r="IN17" s="114"/>
    </row>
    <row r="18" s="78" customFormat="1" customHeight="1" spans="1:253">
      <c r="A18" s="102" t="s">
        <v>15</v>
      </c>
      <c r="B18" s="100" t="s">
        <v>166</v>
      </c>
      <c r="C18" s="92"/>
      <c r="D18" s="91"/>
      <c r="E18" s="93"/>
      <c r="F18" s="94"/>
      <c r="G18" s="124"/>
      <c r="H18" s="122"/>
      <c r="I18" s="132"/>
      <c r="J18" s="134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4"/>
      <c r="HJ18" s="114"/>
      <c r="HK18" s="114"/>
      <c r="HL18" s="114"/>
      <c r="HM18" s="114"/>
      <c r="HN18" s="114"/>
      <c r="HO18" s="114"/>
      <c r="HP18" s="114"/>
      <c r="HQ18" s="114"/>
      <c r="HR18" s="114"/>
      <c r="HS18" s="114"/>
      <c r="HT18" s="114"/>
      <c r="HU18" s="114"/>
      <c r="HV18" s="114"/>
      <c r="HW18" s="114"/>
      <c r="HX18" s="114"/>
      <c r="HY18" s="114"/>
      <c r="HZ18" s="114"/>
      <c r="IA18" s="114"/>
      <c r="IB18" s="114"/>
      <c r="IC18" s="114"/>
      <c r="ID18" s="114"/>
      <c r="IE18" s="114"/>
      <c r="IF18" s="114"/>
      <c r="IG18" s="114"/>
      <c r="IH18" s="114"/>
      <c r="II18" s="114"/>
      <c r="IJ18" s="114"/>
      <c r="IK18" s="114"/>
      <c r="IL18" s="114"/>
      <c r="IM18" s="114"/>
      <c r="IN18" s="114"/>
      <c r="IO18" s="114"/>
      <c r="IP18" s="114"/>
      <c r="IQ18" s="114"/>
      <c r="IR18" s="114"/>
      <c r="IS18" s="114"/>
    </row>
    <row r="19" s="77" customFormat="1" customHeight="1" spans="1:253">
      <c r="A19" s="91">
        <v>1</v>
      </c>
      <c r="B19" s="92" t="s">
        <v>167</v>
      </c>
      <c r="C19" s="92" t="s">
        <v>168</v>
      </c>
      <c r="D19" s="91" t="s">
        <v>45</v>
      </c>
      <c r="E19" s="93">
        <v>560</v>
      </c>
      <c r="F19" s="94">
        <v>150</v>
      </c>
      <c r="G19" s="124">
        <f>F19*E19</f>
        <v>84000</v>
      </c>
      <c r="H19" s="122">
        <f>458+211</f>
        <v>669</v>
      </c>
      <c r="I19" s="132">
        <v>120</v>
      </c>
      <c r="J19" s="134">
        <f t="shared" ref="J19:J33" si="3">I19*H19</f>
        <v>80280</v>
      </c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</row>
    <row r="20" s="77" customFormat="1" customHeight="1" spans="1:253">
      <c r="A20" s="91">
        <v>2</v>
      </c>
      <c r="B20" s="97" t="s">
        <v>169</v>
      </c>
      <c r="C20" s="92" t="str">
        <f t="shared" ref="C20:C23" si="4">B20</f>
        <v>LEB端子箱</v>
      </c>
      <c r="D20" s="91" t="s">
        <v>148</v>
      </c>
      <c r="E20" s="93">
        <v>2</v>
      </c>
      <c r="F20" s="94">
        <v>300</v>
      </c>
      <c r="G20" s="124">
        <f>F20*E20</f>
        <v>600</v>
      </c>
      <c r="H20" s="122">
        <v>2</v>
      </c>
      <c r="I20" s="132">
        <v>300</v>
      </c>
      <c r="J20" s="134">
        <f t="shared" si="3"/>
        <v>600</v>
      </c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87"/>
      <c r="CU20" s="87"/>
      <c r="CV20" s="87"/>
      <c r="CW20" s="87"/>
      <c r="CX20" s="87"/>
      <c r="CY20" s="87"/>
      <c r="CZ20" s="87"/>
      <c r="DA20" s="87"/>
      <c r="DB20" s="87"/>
      <c r="DC20" s="87"/>
      <c r="DD20" s="87"/>
      <c r="DE20" s="87"/>
      <c r="DF20" s="87"/>
      <c r="DG20" s="87"/>
      <c r="DH20" s="87"/>
      <c r="DI20" s="87"/>
      <c r="DJ20" s="87"/>
      <c r="DK20" s="87"/>
      <c r="DL20" s="87"/>
      <c r="DM20" s="87"/>
      <c r="DN20" s="87"/>
      <c r="DO20" s="87"/>
      <c r="DP20" s="87"/>
      <c r="DQ20" s="87"/>
      <c r="DR20" s="87"/>
      <c r="DS20" s="87"/>
      <c r="DT20" s="87"/>
      <c r="DU20" s="87"/>
      <c r="DV20" s="87"/>
      <c r="DW20" s="87"/>
      <c r="DX20" s="87"/>
      <c r="DY20" s="87"/>
      <c r="DZ20" s="87"/>
      <c r="EA20" s="87"/>
      <c r="EB20" s="87"/>
      <c r="EC20" s="87"/>
      <c r="ED20" s="87"/>
      <c r="EE20" s="87"/>
      <c r="EF20" s="87"/>
      <c r="EG20" s="87"/>
      <c r="EH20" s="87"/>
      <c r="EI20" s="87"/>
      <c r="EJ20" s="87"/>
      <c r="EK20" s="87"/>
      <c r="EL20" s="87"/>
      <c r="EM20" s="87"/>
      <c r="EN20" s="87"/>
      <c r="EO20" s="87"/>
      <c r="EP20" s="87"/>
      <c r="EQ20" s="87"/>
      <c r="ER20" s="87"/>
      <c r="ES20" s="87"/>
      <c r="ET20" s="87"/>
      <c r="EU20" s="87"/>
      <c r="EV20" s="87"/>
      <c r="EW20" s="87"/>
      <c r="EX20" s="87"/>
      <c r="EY20" s="87"/>
      <c r="EZ20" s="87"/>
      <c r="FA20" s="87"/>
      <c r="FB20" s="87"/>
      <c r="FC20" s="87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</row>
    <row r="21" s="77" customFormat="1" customHeight="1" spans="1:253">
      <c r="A21" s="91">
        <v>3</v>
      </c>
      <c r="B21" s="97" t="s">
        <v>170</v>
      </c>
      <c r="C21" s="92" t="str">
        <f t="shared" si="4"/>
        <v>1AL1配电箱</v>
      </c>
      <c r="D21" s="91" t="s">
        <v>148</v>
      </c>
      <c r="E21" s="93">
        <v>1</v>
      </c>
      <c r="F21" s="94">
        <v>2000</v>
      </c>
      <c r="G21" s="124">
        <f>F21*E21</f>
        <v>2000</v>
      </c>
      <c r="H21" s="122">
        <v>1</v>
      </c>
      <c r="I21" s="132">
        <v>1500</v>
      </c>
      <c r="J21" s="134">
        <f t="shared" si="3"/>
        <v>1500</v>
      </c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</row>
    <row r="22" s="77" customFormat="1" customHeight="1" spans="1:216">
      <c r="A22" s="91">
        <v>4</v>
      </c>
      <c r="B22" s="97" t="s">
        <v>171</v>
      </c>
      <c r="C22" s="92" t="str">
        <f t="shared" si="4"/>
        <v>1AL2配电箱</v>
      </c>
      <c r="D22" s="91" t="s">
        <v>148</v>
      </c>
      <c r="E22" s="93">
        <v>1</v>
      </c>
      <c r="F22" s="94">
        <v>2000</v>
      </c>
      <c r="G22" s="124">
        <f t="shared" ref="G22:G28" si="5">F22*E22</f>
        <v>2000</v>
      </c>
      <c r="H22" s="122">
        <v>1</v>
      </c>
      <c r="I22" s="132">
        <v>1500</v>
      </c>
      <c r="J22" s="134">
        <f t="shared" si="3"/>
        <v>1500</v>
      </c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</row>
    <row r="23" s="77" customFormat="1" customHeight="1" spans="1:216">
      <c r="A23" s="91">
        <v>5</v>
      </c>
      <c r="B23" s="97" t="s">
        <v>172</v>
      </c>
      <c r="C23" s="92" t="str">
        <f t="shared" si="4"/>
        <v>2AL1配电箱</v>
      </c>
      <c r="D23" s="91" t="s">
        <v>148</v>
      </c>
      <c r="E23" s="93">
        <v>1</v>
      </c>
      <c r="F23" s="94">
        <v>1800</v>
      </c>
      <c r="G23" s="124">
        <f t="shared" si="5"/>
        <v>1800</v>
      </c>
      <c r="H23" s="122">
        <v>1</v>
      </c>
      <c r="I23" s="132">
        <v>1500</v>
      </c>
      <c r="J23" s="134">
        <f t="shared" si="3"/>
        <v>1500</v>
      </c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</row>
    <row r="24" s="78" customFormat="1" customHeight="1" spans="1:253">
      <c r="A24" s="91">
        <v>6</v>
      </c>
      <c r="B24" s="97" t="s">
        <v>173</v>
      </c>
      <c r="C24" s="92" t="s">
        <v>174</v>
      </c>
      <c r="D24" s="91" t="s">
        <v>148</v>
      </c>
      <c r="E24" s="93">
        <v>1</v>
      </c>
      <c r="F24" s="94">
        <v>3000</v>
      </c>
      <c r="G24" s="124">
        <f t="shared" si="5"/>
        <v>3000</v>
      </c>
      <c r="H24" s="122">
        <v>1</v>
      </c>
      <c r="I24" s="132">
        <v>3000</v>
      </c>
      <c r="J24" s="134">
        <f t="shared" si="3"/>
        <v>3000</v>
      </c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13"/>
      <c r="CQ24" s="113"/>
      <c r="CR24" s="113"/>
      <c r="CS24" s="113"/>
      <c r="CT24" s="113"/>
      <c r="CU24" s="113"/>
      <c r="CV24" s="113"/>
      <c r="CW24" s="113"/>
      <c r="CX24" s="113"/>
      <c r="CY24" s="113"/>
      <c r="CZ24" s="113"/>
      <c r="DA24" s="113"/>
      <c r="DB24" s="113"/>
      <c r="DC24" s="113"/>
      <c r="DD24" s="113"/>
      <c r="DE24" s="113"/>
      <c r="DF24" s="113"/>
      <c r="DG24" s="113"/>
      <c r="DH24" s="113"/>
      <c r="DI24" s="113"/>
      <c r="DJ24" s="113"/>
      <c r="DK24" s="113"/>
      <c r="DL24" s="113"/>
      <c r="DM24" s="113"/>
      <c r="DN24" s="113"/>
      <c r="DO24" s="113"/>
      <c r="DP24" s="113"/>
      <c r="DQ24" s="113"/>
      <c r="DR24" s="113"/>
      <c r="DS24" s="113"/>
      <c r="DT24" s="113"/>
      <c r="DU24" s="113"/>
      <c r="DV24" s="113"/>
      <c r="DW24" s="113"/>
      <c r="DX24" s="113"/>
      <c r="DY24" s="113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113"/>
      <c r="ES24" s="113"/>
      <c r="ET24" s="113"/>
      <c r="EU24" s="113"/>
      <c r="EV24" s="113"/>
      <c r="EW24" s="113"/>
      <c r="EX24" s="113"/>
      <c r="EY24" s="113"/>
      <c r="EZ24" s="113"/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3"/>
      <c r="FL24" s="113"/>
      <c r="FM24" s="113"/>
      <c r="FN24" s="113"/>
      <c r="FO24" s="113"/>
      <c r="FP24" s="113"/>
      <c r="FQ24" s="113"/>
      <c r="FR24" s="113"/>
      <c r="FS24" s="113"/>
      <c r="FT24" s="113"/>
      <c r="FU24" s="113"/>
      <c r="FV24" s="113"/>
      <c r="FW24" s="113"/>
      <c r="FX24" s="113"/>
      <c r="FY24" s="113"/>
      <c r="FZ24" s="113"/>
      <c r="GA24" s="113"/>
      <c r="GB24" s="113"/>
      <c r="GC24" s="113"/>
      <c r="GD24" s="113"/>
      <c r="GE24" s="113"/>
      <c r="GF24" s="113"/>
      <c r="GG24" s="113"/>
      <c r="GH24" s="113"/>
      <c r="GI24" s="113"/>
      <c r="GJ24" s="113"/>
      <c r="GK24" s="113"/>
      <c r="GL24" s="113"/>
      <c r="GM24" s="113"/>
      <c r="GN24" s="113"/>
      <c r="GO24" s="113"/>
      <c r="GP24" s="113"/>
      <c r="GQ24" s="113"/>
      <c r="GR24" s="113"/>
      <c r="GS24" s="113"/>
      <c r="GT24" s="113"/>
      <c r="GU24" s="113"/>
      <c r="GV24" s="113"/>
      <c r="GW24" s="113"/>
      <c r="GX24" s="113"/>
      <c r="GY24" s="113"/>
      <c r="GZ24" s="113"/>
      <c r="HA24" s="113"/>
      <c r="HB24" s="113"/>
      <c r="HC24" s="113"/>
      <c r="HD24" s="113"/>
      <c r="HE24" s="113"/>
      <c r="HF24" s="113"/>
      <c r="HG24" s="113"/>
      <c r="HH24" s="113"/>
      <c r="HI24" s="114"/>
      <c r="HJ24" s="114"/>
      <c r="HK24" s="114"/>
      <c r="HL24" s="114"/>
      <c r="HM24" s="114"/>
      <c r="HN24" s="114"/>
      <c r="HO24" s="114"/>
      <c r="HP24" s="114"/>
      <c r="HQ24" s="114"/>
      <c r="HR24" s="114"/>
      <c r="HS24" s="114"/>
      <c r="HT24" s="114"/>
      <c r="HU24" s="114"/>
      <c r="HV24" s="114"/>
      <c r="HW24" s="114"/>
      <c r="HX24" s="114"/>
      <c r="HY24" s="114"/>
      <c r="HZ24" s="114"/>
      <c r="IA24" s="114"/>
      <c r="IB24" s="114"/>
      <c r="IC24" s="114"/>
      <c r="ID24" s="114"/>
      <c r="IE24" s="114"/>
      <c r="IF24" s="114"/>
      <c r="IG24" s="114"/>
      <c r="IH24" s="114"/>
      <c r="II24" s="114"/>
      <c r="IJ24" s="114"/>
      <c r="IK24" s="114"/>
      <c r="IL24" s="114"/>
      <c r="IM24" s="114"/>
      <c r="IN24" s="114"/>
      <c r="IO24" s="114"/>
      <c r="IP24" s="114"/>
      <c r="IQ24" s="114"/>
      <c r="IR24" s="114"/>
      <c r="IS24" s="114"/>
    </row>
    <row r="25" s="78" customFormat="1" customHeight="1" spans="1:253">
      <c r="A25" s="91">
        <v>7</v>
      </c>
      <c r="B25" s="97" t="s">
        <v>175</v>
      </c>
      <c r="C25" s="92" t="s">
        <v>176</v>
      </c>
      <c r="D25" s="91" t="s">
        <v>148</v>
      </c>
      <c r="E25" s="93">
        <v>4</v>
      </c>
      <c r="F25" s="94">
        <v>1000</v>
      </c>
      <c r="G25" s="124">
        <f t="shared" si="5"/>
        <v>4000</v>
      </c>
      <c r="H25" s="122">
        <v>4</v>
      </c>
      <c r="I25" s="132">
        <v>500</v>
      </c>
      <c r="J25" s="134">
        <f t="shared" si="3"/>
        <v>2000</v>
      </c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113"/>
      <c r="BC25" s="113"/>
      <c r="BD25" s="113"/>
      <c r="BE25" s="113"/>
      <c r="BF25" s="113"/>
      <c r="BG25" s="113"/>
      <c r="BH25" s="113"/>
      <c r="BI25" s="113"/>
      <c r="BJ25" s="113"/>
      <c r="BK25" s="113"/>
      <c r="BL25" s="113"/>
      <c r="BM25" s="113"/>
      <c r="BN25" s="113"/>
      <c r="BO25" s="113"/>
      <c r="BP25" s="113"/>
      <c r="BQ25" s="113"/>
      <c r="BR25" s="113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13"/>
      <c r="CL25" s="113"/>
      <c r="CM25" s="113"/>
      <c r="CN25" s="113"/>
      <c r="CO25" s="113"/>
      <c r="CP25" s="113"/>
      <c r="CQ25" s="113"/>
      <c r="CR25" s="113"/>
      <c r="CS25" s="113"/>
      <c r="CT25" s="113"/>
      <c r="CU25" s="113"/>
      <c r="CV25" s="113"/>
      <c r="CW25" s="113"/>
      <c r="CX25" s="113"/>
      <c r="CY25" s="113"/>
      <c r="CZ25" s="113"/>
      <c r="DA25" s="113"/>
      <c r="DB25" s="113"/>
      <c r="DC25" s="113"/>
      <c r="DD25" s="113"/>
      <c r="DE25" s="113"/>
      <c r="DF25" s="113"/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3"/>
      <c r="FL25" s="113"/>
      <c r="FM25" s="113"/>
      <c r="FN25" s="113"/>
      <c r="FO25" s="113"/>
      <c r="FP25" s="113"/>
      <c r="FQ25" s="113"/>
      <c r="FR25" s="113"/>
      <c r="FS25" s="113"/>
      <c r="FT25" s="113"/>
      <c r="FU25" s="113"/>
      <c r="FV25" s="113"/>
      <c r="FW25" s="113"/>
      <c r="FX25" s="113"/>
      <c r="FY25" s="113"/>
      <c r="FZ25" s="113"/>
      <c r="GA25" s="113"/>
      <c r="GB25" s="113"/>
      <c r="GC25" s="113"/>
      <c r="GD25" s="113"/>
      <c r="GE25" s="113"/>
      <c r="GF25" s="113"/>
      <c r="GG25" s="113"/>
      <c r="GH25" s="113"/>
      <c r="GI25" s="113"/>
      <c r="GJ25" s="113"/>
      <c r="GK25" s="113"/>
      <c r="GL25" s="113"/>
      <c r="GM25" s="113"/>
      <c r="GN25" s="113"/>
      <c r="GO25" s="113"/>
      <c r="GP25" s="113"/>
      <c r="GQ25" s="113"/>
      <c r="GR25" s="113"/>
      <c r="GS25" s="113"/>
      <c r="GT25" s="113"/>
      <c r="GU25" s="113"/>
      <c r="GV25" s="113"/>
      <c r="GW25" s="113"/>
      <c r="GX25" s="113"/>
      <c r="GY25" s="113"/>
      <c r="GZ25" s="113"/>
      <c r="HA25" s="113"/>
      <c r="HB25" s="113"/>
      <c r="HC25" s="113"/>
      <c r="HD25" s="113"/>
      <c r="HE25" s="113"/>
      <c r="HF25" s="113"/>
      <c r="HG25" s="113"/>
      <c r="HH25" s="113"/>
      <c r="HI25" s="114"/>
      <c r="HJ25" s="114"/>
      <c r="HK25" s="114"/>
      <c r="HL25" s="114"/>
      <c r="HM25" s="114"/>
      <c r="HN25" s="114"/>
      <c r="HO25" s="114"/>
      <c r="HP25" s="114"/>
      <c r="HQ25" s="114"/>
      <c r="HR25" s="114"/>
      <c r="HS25" s="114"/>
      <c r="HT25" s="114"/>
      <c r="HU25" s="114"/>
      <c r="HV25" s="114"/>
      <c r="HW25" s="114"/>
      <c r="HX25" s="114"/>
      <c r="HY25" s="114"/>
      <c r="HZ25" s="114"/>
      <c r="IA25" s="114"/>
      <c r="IB25" s="114"/>
      <c r="IC25" s="114"/>
      <c r="ID25" s="114"/>
      <c r="IE25" s="114"/>
      <c r="IF25" s="114"/>
      <c r="IG25" s="114"/>
      <c r="IH25" s="114"/>
      <c r="II25" s="114"/>
      <c r="IJ25" s="114"/>
      <c r="IK25" s="114"/>
      <c r="IL25" s="114"/>
      <c r="IM25" s="114"/>
      <c r="IN25" s="114"/>
      <c r="IO25" s="114"/>
      <c r="IP25" s="114"/>
      <c r="IQ25" s="114"/>
      <c r="IR25" s="114"/>
      <c r="IS25" s="114"/>
    </row>
    <row r="26" s="78" customFormat="1" customHeight="1" spans="1:253">
      <c r="A26" s="91">
        <v>8</v>
      </c>
      <c r="B26" s="97" t="s">
        <v>177</v>
      </c>
      <c r="C26" s="92" t="str">
        <f>B26</f>
        <v>应急照明控制电源</v>
      </c>
      <c r="D26" s="91" t="s">
        <v>148</v>
      </c>
      <c r="E26" s="93">
        <v>1</v>
      </c>
      <c r="F26" s="94">
        <v>7500</v>
      </c>
      <c r="G26" s="124">
        <f t="shared" si="5"/>
        <v>7500</v>
      </c>
      <c r="H26" s="122">
        <v>1</v>
      </c>
      <c r="I26" s="132">
        <v>6500</v>
      </c>
      <c r="J26" s="134">
        <f t="shared" si="3"/>
        <v>6500</v>
      </c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4"/>
      <c r="HJ26" s="114"/>
      <c r="HK26" s="114"/>
      <c r="HL26" s="114"/>
      <c r="HM26" s="114"/>
      <c r="HN26" s="114"/>
      <c r="HO26" s="114"/>
      <c r="HP26" s="114"/>
      <c r="HQ26" s="114"/>
      <c r="HR26" s="114"/>
      <c r="HS26" s="114"/>
      <c r="HT26" s="114"/>
      <c r="HU26" s="114"/>
      <c r="HV26" s="114"/>
      <c r="HW26" s="114"/>
      <c r="HX26" s="114"/>
      <c r="HY26" s="114"/>
      <c r="HZ26" s="114"/>
      <c r="IA26" s="114"/>
      <c r="IB26" s="114"/>
      <c r="IC26" s="114"/>
      <c r="ID26" s="114"/>
      <c r="IE26" s="114"/>
      <c r="IF26" s="114"/>
      <c r="IG26" s="114"/>
      <c r="IH26" s="114"/>
      <c r="II26" s="114"/>
      <c r="IJ26" s="114"/>
      <c r="IK26" s="114"/>
      <c r="IL26" s="114"/>
      <c r="IM26" s="114"/>
      <c r="IN26" s="114"/>
      <c r="IO26" s="114"/>
      <c r="IP26" s="114"/>
      <c r="IQ26" s="114"/>
      <c r="IR26" s="114"/>
      <c r="IS26" s="114"/>
    </row>
    <row r="27" s="78" customFormat="1" customHeight="1" spans="1:253">
      <c r="A27" s="91">
        <v>9</v>
      </c>
      <c r="B27" s="97" t="s">
        <v>178</v>
      </c>
      <c r="C27" s="92" t="str">
        <f>B27</f>
        <v>安全疏散指示灯</v>
      </c>
      <c r="D27" s="91" t="s">
        <v>148</v>
      </c>
      <c r="E27" s="93">
        <v>9</v>
      </c>
      <c r="F27" s="94">
        <v>150</v>
      </c>
      <c r="G27" s="124">
        <f t="shared" si="5"/>
        <v>1350</v>
      </c>
      <c r="H27" s="122">
        <v>9</v>
      </c>
      <c r="I27" s="132">
        <v>120</v>
      </c>
      <c r="J27" s="134">
        <f t="shared" si="3"/>
        <v>1080</v>
      </c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113"/>
      <c r="BC27" s="113"/>
      <c r="BD27" s="113"/>
      <c r="BE27" s="113"/>
      <c r="BF27" s="113"/>
      <c r="BG27" s="113"/>
      <c r="BH27" s="113"/>
      <c r="BI27" s="113"/>
      <c r="BJ27" s="113"/>
      <c r="BK27" s="113"/>
      <c r="BL27" s="113"/>
      <c r="BM27" s="113"/>
      <c r="BN27" s="113"/>
      <c r="BO27" s="113"/>
      <c r="BP27" s="113"/>
      <c r="BQ27" s="113"/>
      <c r="BR27" s="113"/>
      <c r="BS27" s="113"/>
      <c r="BT27" s="113"/>
      <c r="BU27" s="113"/>
      <c r="BV27" s="113"/>
      <c r="BW27" s="113"/>
      <c r="BX27" s="113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3"/>
      <c r="DA27" s="113"/>
      <c r="DB27" s="113"/>
      <c r="DC27" s="113"/>
      <c r="DD27" s="113"/>
      <c r="DE27" s="113"/>
      <c r="DF27" s="113"/>
      <c r="DG27" s="113"/>
      <c r="DH27" s="113"/>
      <c r="DI27" s="113"/>
      <c r="DJ27" s="113"/>
      <c r="DK27" s="113"/>
      <c r="DL27" s="113"/>
      <c r="DM27" s="113"/>
      <c r="DN27" s="113"/>
      <c r="DO27" s="113"/>
      <c r="DP27" s="113"/>
      <c r="DQ27" s="113"/>
      <c r="DR27" s="113"/>
      <c r="DS27" s="113"/>
      <c r="DT27" s="113"/>
      <c r="DU27" s="113"/>
      <c r="DV27" s="113"/>
      <c r="DW27" s="113"/>
      <c r="DX27" s="113"/>
      <c r="DY27" s="113"/>
      <c r="DZ27" s="113"/>
      <c r="EA27" s="113"/>
      <c r="EB27" s="113"/>
      <c r="EC27" s="113"/>
      <c r="ED27" s="113"/>
      <c r="EE27" s="113"/>
      <c r="EF27" s="113"/>
      <c r="EG27" s="113"/>
      <c r="EH27" s="113"/>
      <c r="EI27" s="113"/>
      <c r="EJ27" s="113"/>
      <c r="EK27" s="113"/>
      <c r="EL27" s="113"/>
      <c r="EM27" s="113"/>
      <c r="EN27" s="113"/>
      <c r="EO27" s="113"/>
      <c r="EP27" s="113"/>
      <c r="EQ27" s="113"/>
      <c r="ER27" s="113"/>
      <c r="ES27" s="113"/>
      <c r="ET27" s="113"/>
      <c r="EU27" s="113"/>
      <c r="EV27" s="113"/>
      <c r="EW27" s="113"/>
      <c r="EX27" s="113"/>
      <c r="EY27" s="113"/>
      <c r="EZ27" s="113"/>
      <c r="FA27" s="113"/>
      <c r="FB27" s="113"/>
      <c r="FC27" s="113"/>
      <c r="FD27" s="113"/>
      <c r="FE27" s="113"/>
      <c r="FF27" s="113"/>
      <c r="FG27" s="113"/>
      <c r="FH27" s="113"/>
      <c r="FI27" s="113"/>
      <c r="FJ27" s="113"/>
      <c r="FK27" s="113"/>
      <c r="FL27" s="113"/>
      <c r="FM27" s="113"/>
      <c r="FN27" s="113"/>
      <c r="FO27" s="113"/>
      <c r="FP27" s="113"/>
      <c r="FQ27" s="113"/>
      <c r="FR27" s="113"/>
      <c r="FS27" s="113"/>
      <c r="FT27" s="113"/>
      <c r="FU27" s="113"/>
      <c r="FV27" s="113"/>
      <c r="FW27" s="113"/>
      <c r="FX27" s="113"/>
      <c r="FY27" s="113"/>
      <c r="FZ27" s="113"/>
      <c r="GA27" s="113"/>
      <c r="GB27" s="113"/>
      <c r="GC27" s="113"/>
      <c r="GD27" s="113"/>
      <c r="GE27" s="113"/>
      <c r="GF27" s="113"/>
      <c r="GG27" s="113"/>
      <c r="GH27" s="113"/>
      <c r="GI27" s="113"/>
      <c r="GJ27" s="113"/>
      <c r="GK27" s="113"/>
      <c r="GL27" s="113"/>
      <c r="GM27" s="113"/>
      <c r="GN27" s="113"/>
      <c r="GO27" s="113"/>
      <c r="GP27" s="113"/>
      <c r="GQ27" s="113"/>
      <c r="GR27" s="113"/>
      <c r="GS27" s="113"/>
      <c r="GT27" s="113"/>
      <c r="GU27" s="113"/>
      <c r="GV27" s="113"/>
      <c r="GW27" s="113"/>
      <c r="GX27" s="113"/>
      <c r="GY27" s="113"/>
      <c r="GZ27" s="113"/>
      <c r="HA27" s="113"/>
      <c r="HB27" s="113"/>
      <c r="HC27" s="113"/>
      <c r="HD27" s="113"/>
      <c r="HE27" s="113"/>
      <c r="HF27" s="113"/>
      <c r="HG27" s="113"/>
      <c r="HH27" s="113"/>
      <c r="HI27" s="114"/>
      <c r="HJ27" s="114"/>
      <c r="HK27" s="114"/>
      <c r="HL27" s="114"/>
      <c r="HM27" s="114"/>
      <c r="HN27" s="114"/>
      <c r="HO27" s="114"/>
      <c r="HP27" s="114"/>
      <c r="HQ27" s="114"/>
      <c r="HR27" s="114"/>
      <c r="HS27" s="114"/>
      <c r="HT27" s="114"/>
      <c r="HU27" s="114"/>
      <c r="HV27" s="114"/>
      <c r="HW27" s="114"/>
      <c r="HX27" s="114"/>
      <c r="HY27" s="114"/>
      <c r="HZ27" s="114"/>
      <c r="IA27" s="114"/>
      <c r="IB27" s="114"/>
      <c r="IC27" s="114"/>
      <c r="ID27" s="114"/>
      <c r="IE27" s="114"/>
      <c r="IF27" s="114"/>
      <c r="IG27" s="114"/>
      <c r="IH27" s="114"/>
      <c r="II27" s="114"/>
      <c r="IJ27" s="114"/>
      <c r="IK27" s="114"/>
      <c r="IL27" s="114"/>
      <c r="IM27" s="114"/>
      <c r="IN27" s="114"/>
      <c r="IO27" s="114"/>
      <c r="IP27" s="114"/>
      <c r="IQ27" s="114"/>
      <c r="IR27" s="114"/>
      <c r="IS27" s="114"/>
    </row>
    <row r="28" s="78" customFormat="1" customHeight="1" spans="1:253">
      <c r="A28" s="91">
        <v>10</v>
      </c>
      <c r="B28" s="97" t="s">
        <v>179</v>
      </c>
      <c r="C28" s="92" t="str">
        <f>B28</f>
        <v>应急灯</v>
      </c>
      <c r="D28" s="91" t="s">
        <v>148</v>
      </c>
      <c r="E28" s="93">
        <v>18</v>
      </c>
      <c r="F28" s="94">
        <v>300</v>
      </c>
      <c r="G28" s="124">
        <f t="shared" si="5"/>
        <v>5400</v>
      </c>
      <c r="H28" s="122">
        <v>18</v>
      </c>
      <c r="I28" s="132">
        <v>280</v>
      </c>
      <c r="J28" s="134">
        <f t="shared" si="3"/>
        <v>5040</v>
      </c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3"/>
      <c r="BF28" s="113"/>
      <c r="BG28" s="113"/>
      <c r="BH28" s="113"/>
      <c r="BI28" s="113"/>
      <c r="BJ28" s="113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3"/>
      <c r="CU28" s="113"/>
      <c r="CV28" s="113"/>
      <c r="CW28" s="113"/>
      <c r="CX28" s="113"/>
      <c r="CY28" s="113"/>
      <c r="CZ28" s="113"/>
      <c r="DA28" s="113"/>
      <c r="DB28" s="113"/>
      <c r="DC28" s="113"/>
      <c r="DD28" s="113"/>
      <c r="DE28" s="113"/>
      <c r="DF28" s="113"/>
      <c r="DG28" s="113"/>
      <c r="DH28" s="113"/>
      <c r="DI28" s="113"/>
      <c r="DJ28" s="113"/>
      <c r="DK28" s="113"/>
      <c r="DL28" s="113"/>
      <c r="DM28" s="113"/>
      <c r="DN28" s="113"/>
      <c r="DO28" s="113"/>
      <c r="DP28" s="113"/>
      <c r="DQ28" s="113"/>
      <c r="DR28" s="113"/>
      <c r="DS28" s="113"/>
      <c r="DT28" s="113"/>
      <c r="DU28" s="113"/>
      <c r="DV28" s="113"/>
      <c r="DW28" s="113"/>
      <c r="DX28" s="113"/>
      <c r="DY28" s="113"/>
      <c r="DZ28" s="113"/>
      <c r="EA28" s="113"/>
      <c r="EB28" s="113"/>
      <c r="EC28" s="113"/>
      <c r="ED28" s="113"/>
      <c r="EE28" s="113"/>
      <c r="EF28" s="113"/>
      <c r="EG28" s="113"/>
      <c r="EH28" s="113"/>
      <c r="EI28" s="113"/>
      <c r="EJ28" s="113"/>
      <c r="EK28" s="113"/>
      <c r="EL28" s="113"/>
      <c r="EM28" s="113"/>
      <c r="EN28" s="113"/>
      <c r="EO28" s="113"/>
      <c r="EP28" s="113"/>
      <c r="EQ28" s="113"/>
      <c r="ER28" s="113"/>
      <c r="ES28" s="113"/>
      <c r="ET28" s="113"/>
      <c r="EU28" s="113"/>
      <c r="EV28" s="113"/>
      <c r="EW28" s="113"/>
      <c r="EX28" s="113"/>
      <c r="EY28" s="113"/>
      <c r="EZ28" s="113"/>
      <c r="FA28" s="113"/>
      <c r="FB28" s="113"/>
      <c r="FC28" s="113"/>
      <c r="FD28" s="113"/>
      <c r="FE28" s="113"/>
      <c r="FF28" s="113"/>
      <c r="FG28" s="113"/>
      <c r="FH28" s="113"/>
      <c r="FI28" s="113"/>
      <c r="FJ28" s="113"/>
      <c r="FK28" s="113"/>
      <c r="FL28" s="113"/>
      <c r="FM28" s="113"/>
      <c r="FN28" s="113"/>
      <c r="FO28" s="113"/>
      <c r="FP28" s="113"/>
      <c r="FQ28" s="113"/>
      <c r="FR28" s="113"/>
      <c r="FS28" s="113"/>
      <c r="FT28" s="113"/>
      <c r="FU28" s="113"/>
      <c r="FV28" s="113"/>
      <c r="FW28" s="113"/>
      <c r="FX28" s="113"/>
      <c r="FY28" s="113"/>
      <c r="FZ28" s="113"/>
      <c r="GA28" s="113"/>
      <c r="GB28" s="113"/>
      <c r="GC28" s="113"/>
      <c r="GD28" s="113"/>
      <c r="GE28" s="113"/>
      <c r="GF28" s="113"/>
      <c r="GG28" s="113"/>
      <c r="GH28" s="113"/>
      <c r="GI28" s="113"/>
      <c r="GJ28" s="113"/>
      <c r="GK28" s="113"/>
      <c r="GL28" s="113"/>
      <c r="GM28" s="113"/>
      <c r="GN28" s="113"/>
      <c r="GO28" s="113"/>
      <c r="GP28" s="113"/>
      <c r="GQ28" s="113"/>
      <c r="GR28" s="113"/>
      <c r="GS28" s="113"/>
      <c r="GT28" s="113"/>
      <c r="GU28" s="113"/>
      <c r="GV28" s="113"/>
      <c r="GW28" s="113"/>
      <c r="GX28" s="113"/>
      <c r="GY28" s="113"/>
      <c r="GZ28" s="113"/>
      <c r="HA28" s="113"/>
      <c r="HB28" s="113"/>
      <c r="HC28" s="113"/>
      <c r="HD28" s="113"/>
      <c r="HE28" s="113"/>
      <c r="HF28" s="113"/>
      <c r="HG28" s="113"/>
      <c r="HH28" s="113"/>
      <c r="HI28" s="114"/>
      <c r="HJ28" s="114"/>
      <c r="HK28" s="114"/>
      <c r="HL28" s="114"/>
      <c r="HM28" s="114"/>
      <c r="HN28" s="114"/>
      <c r="HO28" s="114"/>
      <c r="HP28" s="114"/>
      <c r="HQ28" s="114"/>
      <c r="HR28" s="114"/>
      <c r="HS28" s="114"/>
      <c r="HT28" s="114"/>
      <c r="HU28" s="114"/>
      <c r="HV28" s="114"/>
      <c r="HW28" s="114"/>
      <c r="HX28" s="114"/>
      <c r="HY28" s="114"/>
      <c r="HZ28" s="114"/>
      <c r="IA28" s="114"/>
      <c r="IB28" s="114"/>
      <c r="IC28" s="114"/>
      <c r="ID28" s="114"/>
      <c r="IE28" s="114"/>
      <c r="IF28" s="114"/>
      <c r="IG28" s="114"/>
      <c r="IH28" s="114"/>
      <c r="II28" s="114"/>
      <c r="IJ28" s="114"/>
      <c r="IK28" s="114"/>
      <c r="IL28" s="114"/>
      <c r="IM28" s="114"/>
      <c r="IN28" s="114"/>
      <c r="IO28" s="114"/>
      <c r="IP28" s="114"/>
      <c r="IQ28" s="114"/>
      <c r="IR28" s="114"/>
      <c r="IS28" s="114"/>
    </row>
    <row r="29" s="78" customFormat="1" customHeight="1" spans="1:253">
      <c r="A29" s="91">
        <v>11</v>
      </c>
      <c r="B29" s="97" t="s">
        <v>180</v>
      </c>
      <c r="C29" s="92" t="s">
        <v>49</v>
      </c>
      <c r="D29" s="91" t="s">
        <v>148</v>
      </c>
      <c r="E29" s="93">
        <f>4+1+3</f>
        <v>8</v>
      </c>
      <c r="F29" s="94">
        <v>800</v>
      </c>
      <c r="G29" s="124">
        <f t="shared" ref="G29:G38" si="6">F29*E29</f>
        <v>6400</v>
      </c>
      <c r="H29" s="122">
        <v>7</v>
      </c>
      <c r="I29" s="132">
        <v>700</v>
      </c>
      <c r="J29" s="134">
        <f t="shared" si="3"/>
        <v>4900</v>
      </c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13"/>
      <c r="BC29" s="113"/>
      <c r="BD29" s="113"/>
      <c r="BE29" s="113"/>
      <c r="BF29" s="113"/>
      <c r="BG29" s="113"/>
      <c r="BH29" s="113"/>
      <c r="BI29" s="113"/>
      <c r="BJ29" s="113"/>
      <c r="BK29" s="113"/>
      <c r="BL29" s="113"/>
      <c r="BM29" s="113"/>
      <c r="BN29" s="113"/>
      <c r="BO29" s="113"/>
      <c r="BP29" s="113"/>
      <c r="BQ29" s="113"/>
      <c r="BR29" s="113"/>
      <c r="BS29" s="113"/>
      <c r="BT29" s="113"/>
      <c r="BU29" s="113"/>
      <c r="BV29" s="113"/>
      <c r="BW29" s="113"/>
      <c r="BX29" s="113"/>
      <c r="BY29" s="113"/>
      <c r="BZ29" s="113"/>
      <c r="CA29" s="113"/>
      <c r="CB29" s="113"/>
      <c r="CC29" s="113"/>
      <c r="CD29" s="113"/>
      <c r="CE29" s="113"/>
      <c r="CF29" s="113"/>
      <c r="CG29" s="113"/>
      <c r="CH29" s="113"/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4"/>
      <c r="HJ29" s="114"/>
      <c r="HK29" s="114"/>
      <c r="HL29" s="114"/>
      <c r="HM29" s="114"/>
      <c r="HN29" s="114"/>
      <c r="HO29" s="114"/>
      <c r="HP29" s="114"/>
      <c r="HQ29" s="114"/>
      <c r="HR29" s="114"/>
      <c r="HS29" s="114"/>
      <c r="HT29" s="114"/>
      <c r="HU29" s="114"/>
      <c r="HV29" s="114"/>
      <c r="HW29" s="114"/>
      <c r="HX29" s="114"/>
      <c r="HY29" s="114"/>
      <c r="HZ29" s="114"/>
      <c r="IA29" s="114"/>
      <c r="IB29" s="114"/>
      <c r="IC29" s="114"/>
      <c r="ID29" s="114"/>
      <c r="IE29" s="114"/>
      <c r="IF29" s="114"/>
      <c r="IG29" s="114"/>
      <c r="IH29" s="114"/>
      <c r="II29" s="114"/>
      <c r="IJ29" s="114"/>
      <c r="IK29" s="114"/>
      <c r="IL29" s="114"/>
      <c r="IM29" s="114"/>
      <c r="IN29" s="114"/>
      <c r="IO29" s="114"/>
      <c r="IP29" s="114"/>
      <c r="IQ29" s="114"/>
      <c r="IR29" s="114"/>
      <c r="IS29" s="114"/>
    </row>
    <row r="30" s="78" customFormat="1" ht="27" customHeight="1" spans="1:253">
      <c r="A30" s="91">
        <v>12</v>
      </c>
      <c r="B30" s="97" t="s">
        <v>181</v>
      </c>
      <c r="C30" s="92" t="s">
        <v>49</v>
      </c>
      <c r="D30" s="91" t="s">
        <v>148</v>
      </c>
      <c r="E30" s="93">
        <f>4+1+3+2</f>
        <v>10</v>
      </c>
      <c r="F30" s="94">
        <v>100</v>
      </c>
      <c r="G30" s="124">
        <f t="shared" si="6"/>
        <v>1000</v>
      </c>
      <c r="H30" s="122" t="s">
        <v>182</v>
      </c>
      <c r="I30" s="132">
        <v>80</v>
      </c>
      <c r="J30" s="134">
        <f t="shared" si="3"/>
        <v>400</v>
      </c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4"/>
      <c r="HJ30" s="114"/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114"/>
      <c r="ID30" s="114"/>
      <c r="IE30" s="114"/>
      <c r="IF30" s="114"/>
      <c r="IG30" s="114"/>
      <c r="IH30" s="114"/>
      <c r="II30" s="114"/>
      <c r="IJ30" s="114"/>
      <c r="IK30" s="114"/>
      <c r="IL30" s="114"/>
      <c r="IM30" s="114"/>
      <c r="IN30" s="114"/>
      <c r="IO30" s="114"/>
      <c r="IP30" s="114"/>
      <c r="IQ30" s="114"/>
      <c r="IR30" s="114"/>
      <c r="IS30" s="114"/>
    </row>
    <row r="31" s="78" customFormat="1" customHeight="1" spans="1:253">
      <c r="A31" s="91">
        <v>13</v>
      </c>
      <c r="B31" s="97" t="s">
        <v>183</v>
      </c>
      <c r="C31" s="92" t="s">
        <v>184</v>
      </c>
      <c r="D31" s="91" t="s">
        <v>148</v>
      </c>
      <c r="E31" s="93">
        <v>27</v>
      </c>
      <c r="F31" s="94">
        <v>130</v>
      </c>
      <c r="G31" s="124">
        <f t="shared" si="6"/>
        <v>3510</v>
      </c>
      <c r="H31" s="122">
        <v>26</v>
      </c>
      <c r="I31" s="132">
        <v>120</v>
      </c>
      <c r="J31" s="134">
        <f t="shared" si="3"/>
        <v>3120</v>
      </c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4"/>
      <c r="HJ31" s="114"/>
      <c r="HK31" s="114"/>
      <c r="HL31" s="114"/>
      <c r="HM31" s="114"/>
      <c r="HN31" s="114"/>
      <c r="HO31" s="114"/>
      <c r="HP31" s="114"/>
      <c r="HQ31" s="114"/>
      <c r="HR31" s="114"/>
      <c r="HS31" s="114"/>
      <c r="HT31" s="114"/>
      <c r="HU31" s="114"/>
      <c r="HV31" s="114"/>
      <c r="HW31" s="114"/>
      <c r="HX31" s="114"/>
      <c r="HY31" s="114"/>
      <c r="HZ31" s="114"/>
      <c r="IA31" s="114"/>
      <c r="IB31" s="114"/>
      <c r="IC31" s="114"/>
      <c r="ID31" s="114"/>
      <c r="IE31" s="114"/>
      <c r="IF31" s="114"/>
      <c r="IG31" s="114"/>
      <c r="IH31" s="114"/>
      <c r="II31" s="114"/>
      <c r="IJ31" s="114"/>
      <c r="IK31" s="114"/>
      <c r="IL31" s="114"/>
      <c r="IM31" s="114"/>
      <c r="IN31" s="114"/>
      <c r="IO31" s="114"/>
      <c r="IP31" s="114"/>
      <c r="IQ31" s="114"/>
      <c r="IR31" s="114"/>
      <c r="IS31" s="114"/>
    </row>
    <row r="32" s="78" customFormat="1" customHeight="1" spans="1:211">
      <c r="A32" s="91">
        <v>14</v>
      </c>
      <c r="B32" s="97" t="s">
        <v>185</v>
      </c>
      <c r="C32" s="92" t="s">
        <v>186</v>
      </c>
      <c r="D32" s="91" t="s">
        <v>148</v>
      </c>
      <c r="E32" s="93">
        <v>90</v>
      </c>
      <c r="F32" s="94">
        <v>150</v>
      </c>
      <c r="G32" s="124">
        <f t="shared" si="6"/>
        <v>13500</v>
      </c>
      <c r="H32" s="122" t="s">
        <v>187</v>
      </c>
      <c r="I32" s="132">
        <v>130</v>
      </c>
      <c r="J32" s="134">
        <f t="shared" si="3"/>
        <v>8580</v>
      </c>
      <c r="K32" s="99"/>
      <c r="L32" s="99"/>
      <c r="M32" s="99"/>
      <c r="N32" s="99"/>
      <c r="O32" s="99"/>
      <c r="P32" s="99"/>
      <c r="Q32" s="99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/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/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13"/>
      <c r="DM32" s="113"/>
      <c r="DN32" s="113"/>
      <c r="DO32" s="113"/>
      <c r="DP32" s="113"/>
      <c r="DQ32" s="113"/>
      <c r="DR32" s="113"/>
      <c r="DS32" s="113"/>
      <c r="DT32" s="113"/>
      <c r="DU32" s="113"/>
      <c r="DV32" s="113"/>
      <c r="DW32" s="113"/>
      <c r="DX32" s="113"/>
      <c r="DY32" s="113"/>
      <c r="DZ32" s="113"/>
      <c r="EA32" s="113"/>
      <c r="EB32" s="113"/>
      <c r="EC32" s="113"/>
      <c r="ED32" s="113"/>
      <c r="EE32" s="113"/>
      <c r="EF32" s="113"/>
      <c r="EG32" s="113"/>
      <c r="EH32" s="113"/>
      <c r="EI32" s="113"/>
      <c r="EJ32" s="113"/>
      <c r="EK32" s="113"/>
      <c r="EL32" s="113"/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  <c r="GF32" s="114"/>
      <c r="GG32" s="114"/>
      <c r="GH32" s="114"/>
      <c r="GI32" s="114"/>
      <c r="GJ32" s="114"/>
      <c r="GK32" s="114"/>
      <c r="GL32" s="114"/>
      <c r="GM32" s="114"/>
      <c r="GN32" s="114"/>
      <c r="GO32" s="114"/>
      <c r="GP32" s="114"/>
      <c r="GQ32" s="114"/>
      <c r="GR32" s="114"/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</row>
    <row r="33" s="78" customFormat="1" customHeight="1" spans="1:253">
      <c r="A33" s="91">
        <v>15</v>
      </c>
      <c r="B33" s="97" t="s">
        <v>188</v>
      </c>
      <c r="C33" s="92" t="s">
        <v>189</v>
      </c>
      <c r="D33" s="91" t="s">
        <v>148</v>
      </c>
      <c r="E33" s="93">
        <v>2</v>
      </c>
      <c r="F33" s="94">
        <v>125</v>
      </c>
      <c r="G33" s="124">
        <f t="shared" si="6"/>
        <v>250</v>
      </c>
      <c r="H33" s="122" t="s">
        <v>190</v>
      </c>
      <c r="I33" s="132">
        <v>105</v>
      </c>
      <c r="J33" s="134">
        <f t="shared" si="3"/>
        <v>1575</v>
      </c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4"/>
      <c r="HJ33" s="114"/>
      <c r="HK33" s="114"/>
      <c r="HL33" s="114"/>
      <c r="HM33" s="114"/>
      <c r="HN33" s="114"/>
      <c r="HO33" s="114"/>
      <c r="HP33" s="114"/>
      <c r="HQ33" s="114"/>
      <c r="HR33" s="114"/>
      <c r="HS33" s="114"/>
      <c r="HT33" s="114"/>
      <c r="HU33" s="114"/>
      <c r="HV33" s="114"/>
      <c r="HW33" s="114"/>
      <c r="HX33" s="114"/>
      <c r="HY33" s="114"/>
      <c r="HZ33" s="114"/>
      <c r="IA33" s="114"/>
      <c r="IB33" s="114"/>
      <c r="IC33" s="114"/>
      <c r="ID33" s="114"/>
      <c r="IE33" s="114"/>
      <c r="IF33" s="114"/>
      <c r="IG33" s="114"/>
      <c r="IH33" s="114"/>
      <c r="II33" s="114"/>
      <c r="IJ33" s="114"/>
      <c r="IK33" s="114"/>
      <c r="IL33" s="114"/>
      <c r="IM33" s="114"/>
      <c r="IN33" s="114"/>
      <c r="IO33" s="114"/>
      <c r="IP33" s="114"/>
      <c r="IQ33" s="114"/>
      <c r="IR33" s="114"/>
      <c r="IS33" s="114"/>
    </row>
    <row r="34" s="78" customFormat="1" customHeight="1" spans="1:253">
      <c r="A34" s="91"/>
      <c r="B34" s="100" t="s">
        <v>59</v>
      </c>
      <c r="C34" s="92"/>
      <c r="D34" s="91"/>
      <c r="E34" s="93"/>
      <c r="F34" s="94"/>
      <c r="G34" s="123">
        <f>SUM(G19:G33)</f>
        <v>136310</v>
      </c>
      <c r="H34" s="122"/>
      <c r="I34" s="132"/>
      <c r="J34" s="134">
        <f>SUM(J19:J33)</f>
        <v>121575</v>
      </c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  <c r="HA34" s="113"/>
      <c r="HB34" s="113"/>
      <c r="HC34" s="113"/>
      <c r="HD34" s="113"/>
      <c r="HE34" s="113"/>
      <c r="HF34" s="113"/>
      <c r="HG34" s="113"/>
      <c r="HH34" s="113"/>
      <c r="HI34" s="114"/>
      <c r="HJ34" s="114"/>
      <c r="HK34" s="114"/>
      <c r="HL34" s="114"/>
      <c r="HM34" s="114"/>
      <c r="HN34" s="114"/>
      <c r="HO34" s="114"/>
      <c r="HP34" s="114"/>
      <c r="HQ34" s="114"/>
      <c r="HR34" s="114"/>
      <c r="HS34" s="114"/>
      <c r="HT34" s="114"/>
      <c r="HU34" s="114"/>
      <c r="HV34" s="114"/>
      <c r="HW34" s="114"/>
      <c r="HX34" s="114"/>
      <c r="HY34" s="114"/>
      <c r="HZ34" s="114"/>
      <c r="IA34" s="114"/>
      <c r="IB34" s="114"/>
      <c r="IC34" s="114"/>
      <c r="ID34" s="114"/>
      <c r="IE34" s="114"/>
      <c r="IF34" s="114"/>
      <c r="IG34" s="114"/>
      <c r="IH34" s="114"/>
      <c r="II34" s="114"/>
      <c r="IJ34" s="114"/>
      <c r="IK34" s="114"/>
      <c r="IL34" s="114"/>
      <c r="IM34" s="114"/>
      <c r="IN34" s="114"/>
      <c r="IO34" s="114"/>
      <c r="IP34" s="114"/>
      <c r="IQ34" s="114"/>
      <c r="IR34" s="114"/>
      <c r="IS34" s="114"/>
    </row>
    <row r="35" s="78" customFormat="1" customHeight="1" spans="1:253">
      <c r="A35" s="91"/>
      <c r="B35" s="100"/>
      <c r="C35" s="92"/>
      <c r="D35" s="91"/>
      <c r="E35" s="93"/>
      <c r="F35" s="94"/>
      <c r="G35" s="123"/>
      <c r="H35" s="122"/>
      <c r="I35" s="132"/>
      <c r="J35" s="134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  <c r="HA35" s="113"/>
      <c r="HB35" s="113"/>
      <c r="HC35" s="113"/>
      <c r="HD35" s="113"/>
      <c r="HE35" s="113"/>
      <c r="HF35" s="113"/>
      <c r="HG35" s="113"/>
      <c r="HH35" s="113"/>
      <c r="HI35" s="114"/>
      <c r="HJ35" s="114"/>
      <c r="HK35" s="114"/>
      <c r="HL35" s="114"/>
      <c r="HM35" s="114"/>
      <c r="HN35" s="114"/>
      <c r="HO35" s="114"/>
      <c r="HP35" s="114"/>
      <c r="HQ35" s="114"/>
      <c r="HR35" s="114"/>
      <c r="HS35" s="114"/>
      <c r="HT35" s="114"/>
      <c r="HU35" s="114"/>
      <c r="HV35" s="114"/>
      <c r="HW35" s="114"/>
      <c r="HX35" s="114"/>
      <c r="HY35" s="114"/>
      <c r="HZ35" s="114"/>
      <c r="IA35" s="114"/>
      <c r="IB35" s="114"/>
      <c r="IC35" s="114"/>
      <c r="ID35" s="114"/>
      <c r="IE35" s="114"/>
      <c r="IF35" s="114"/>
      <c r="IG35" s="114"/>
      <c r="IH35" s="114"/>
      <c r="II35" s="114"/>
      <c r="IJ35" s="114"/>
      <c r="IK35" s="114"/>
      <c r="IL35" s="114"/>
      <c r="IM35" s="114"/>
      <c r="IN35" s="114"/>
      <c r="IO35" s="114"/>
      <c r="IP35" s="114"/>
      <c r="IQ35" s="114"/>
      <c r="IR35" s="114"/>
      <c r="IS35" s="114"/>
    </row>
    <row r="36" s="78" customFormat="1" customHeight="1" spans="1:253">
      <c r="A36" s="102" t="s">
        <v>17</v>
      </c>
      <c r="B36" s="100" t="s">
        <v>191</v>
      </c>
      <c r="C36" s="92"/>
      <c r="D36" s="91"/>
      <c r="E36" s="93"/>
      <c r="F36" s="94"/>
      <c r="G36" s="124"/>
      <c r="H36" s="122"/>
      <c r="I36" s="132"/>
      <c r="J36" s="134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4"/>
      <c r="HJ36" s="114"/>
      <c r="HK36" s="114"/>
      <c r="HL36" s="114"/>
      <c r="HM36" s="114"/>
      <c r="HN36" s="114"/>
      <c r="HO36" s="114"/>
      <c r="HP36" s="114"/>
      <c r="HQ36" s="114"/>
      <c r="HR36" s="114"/>
      <c r="HS36" s="114"/>
      <c r="HT36" s="114"/>
      <c r="HU36" s="114"/>
      <c r="HV36" s="114"/>
      <c r="HW36" s="114"/>
      <c r="HX36" s="114"/>
      <c r="HY36" s="114"/>
      <c r="HZ36" s="114"/>
      <c r="IA36" s="114"/>
      <c r="IB36" s="114"/>
      <c r="IC36" s="114"/>
      <c r="ID36" s="114"/>
      <c r="IE36" s="114"/>
      <c r="IF36" s="114"/>
      <c r="IG36" s="114"/>
      <c r="IH36" s="114"/>
      <c r="II36" s="114"/>
      <c r="IJ36" s="114"/>
      <c r="IK36" s="114"/>
      <c r="IL36" s="114"/>
      <c r="IM36" s="114"/>
      <c r="IN36" s="114"/>
      <c r="IO36" s="114"/>
      <c r="IP36" s="114"/>
      <c r="IQ36" s="114"/>
      <c r="IR36" s="114"/>
      <c r="IS36" s="114"/>
    </row>
    <row r="37" s="78" customFormat="1" customHeight="1" spans="1:253">
      <c r="A37" s="91">
        <v>1</v>
      </c>
      <c r="B37" s="97" t="s">
        <v>192</v>
      </c>
      <c r="C37" s="92" t="s">
        <v>193</v>
      </c>
      <c r="D37" s="91" t="s">
        <v>194</v>
      </c>
      <c r="E37" s="93">
        <v>3</v>
      </c>
      <c r="F37" s="94">
        <v>2500</v>
      </c>
      <c r="G37" s="124">
        <f>F37*E37</f>
        <v>7500</v>
      </c>
      <c r="H37" s="122">
        <v>4</v>
      </c>
      <c r="I37" s="132">
        <v>2500</v>
      </c>
      <c r="J37" s="134">
        <f t="shared" ref="J37:J41" si="7">I37*H37</f>
        <v>10000</v>
      </c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  <c r="HA37" s="113"/>
      <c r="HB37" s="113"/>
      <c r="HC37" s="113"/>
      <c r="HD37" s="113"/>
      <c r="HE37" s="113"/>
      <c r="HF37" s="113"/>
      <c r="HG37" s="113"/>
      <c r="HH37" s="113"/>
      <c r="HI37" s="114"/>
      <c r="HJ37" s="114"/>
      <c r="HK37" s="114"/>
      <c r="HL37" s="114"/>
      <c r="HM37" s="114"/>
      <c r="HN37" s="114"/>
      <c r="HO37" s="114"/>
      <c r="HP37" s="114"/>
      <c r="HQ37" s="114"/>
      <c r="HR37" s="114"/>
      <c r="HS37" s="114"/>
      <c r="HT37" s="114"/>
      <c r="HU37" s="114"/>
      <c r="HV37" s="114"/>
      <c r="HW37" s="114"/>
      <c r="HX37" s="114"/>
      <c r="HY37" s="114"/>
      <c r="HZ37" s="114"/>
      <c r="IA37" s="114"/>
      <c r="IB37" s="114"/>
      <c r="IC37" s="114"/>
      <c r="ID37" s="114"/>
      <c r="IE37" s="114"/>
      <c r="IF37" s="114"/>
      <c r="IG37" s="114"/>
      <c r="IH37" s="114"/>
      <c r="II37" s="114"/>
      <c r="IJ37" s="114"/>
      <c r="IK37" s="114"/>
      <c r="IL37" s="114"/>
      <c r="IM37" s="114"/>
      <c r="IN37" s="114"/>
      <c r="IO37" s="114"/>
      <c r="IP37" s="114"/>
      <c r="IQ37" s="114"/>
      <c r="IR37" s="114"/>
      <c r="IS37" s="114"/>
    </row>
    <row r="38" s="78" customFormat="1" customHeight="1" spans="1:253">
      <c r="A38" s="91">
        <v>2</v>
      </c>
      <c r="B38" s="97" t="s">
        <v>195</v>
      </c>
      <c r="C38" s="92" t="s">
        <v>196</v>
      </c>
      <c r="D38" s="91" t="s">
        <v>194</v>
      </c>
      <c r="E38" s="93">
        <v>15</v>
      </c>
      <c r="F38" s="94">
        <v>4500</v>
      </c>
      <c r="G38" s="124">
        <f>F38*E38</f>
        <v>67500</v>
      </c>
      <c r="H38" s="122"/>
      <c r="I38" s="132"/>
      <c r="J38" s="134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  <c r="HA38" s="113"/>
      <c r="HB38" s="113"/>
      <c r="HC38" s="113"/>
      <c r="HD38" s="113"/>
      <c r="HE38" s="113"/>
      <c r="HF38" s="113"/>
      <c r="HG38" s="113"/>
      <c r="HH38" s="113"/>
      <c r="HI38" s="114"/>
      <c r="HJ38" s="114"/>
      <c r="HK38" s="114"/>
      <c r="HL38" s="114"/>
      <c r="HM38" s="114"/>
      <c r="HN38" s="114"/>
      <c r="HO38" s="114"/>
      <c r="HP38" s="114"/>
      <c r="HQ38" s="114"/>
      <c r="HR38" s="114"/>
      <c r="HS38" s="114"/>
      <c r="HT38" s="114"/>
      <c r="HU38" s="114"/>
      <c r="HV38" s="114"/>
      <c r="HW38" s="114"/>
      <c r="HX38" s="114"/>
      <c r="HY38" s="114"/>
      <c r="HZ38" s="114"/>
      <c r="IA38" s="114"/>
      <c r="IB38" s="114"/>
      <c r="IC38" s="114"/>
      <c r="ID38" s="114"/>
      <c r="IE38" s="114"/>
      <c r="IF38" s="114"/>
      <c r="IG38" s="114"/>
      <c r="IH38" s="114"/>
      <c r="II38" s="114"/>
      <c r="IJ38" s="114"/>
      <c r="IK38" s="114"/>
      <c r="IL38" s="114"/>
      <c r="IM38" s="114"/>
      <c r="IN38" s="114"/>
      <c r="IO38" s="114"/>
      <c r="IP38" s="114"/>
      <c r="IQ38" s="114"/>
      <c r="IR38" s="114"/>
      <c r="IS38" s="114"/>
    </row>
    <row r="39" s="78" customFormat="1" customHeight="1" spans="1:253">
      <c r="A39" s="91">
        <v>3</v>
      </c>
      <c r="B39" s="97" t="s">
        <v>197</v>
      </c>
      <c r="C39" s="92" t="s">
        <v>198</v>
      </c>
      <c r="D39" s="91" t="s">
        <v>194</v>
      </c>
      <c r="E39" s="93">
        <v>4</v>
      </c>
      <c r="F39" s="94">
        <v>6500</v>
      </c>
      <c r="G39" s="124">
        <f>F39*E39</f>
        <v>26000</v>
      </c>
      <c r="H39" s="122">
        <v>1</v>
      </c>
      <c r="I39" s="132" t="s">
        <v>199</v>
      </c>
      <c r="J39" s="134">
        <f t="shared" si="7"/>
        <v>6000</v>
      </c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  <c r="HA39" s="113"/>
      <c r="HB39" s="113"/>
      <c r="HC39" s="113"/>
      <c r="HD39" s="113"/>
      <c r="HE39" s="113"/>
      <c r="HF39" s="113"/>
      <c r="HG39" s="113"/>
      <c r="HH39" s="113"/>
      <c r="HI39" s="114"/>
      <c r="HJ39" s="114"/>
      <c r="HK39" s="114"/>
      <c r="HL39" s="114"/>
      <c r="HM39" s="114"/>
      <c r="HN39" s="114"/>
      <c r="HO39" s="114"/>
      <c r="HP39" s="114"/>
      <c r="HQ39" s="114"/>
      <c r="HR39" s="114"/>
      <c r="HS39" s="114"/>
      <c r="HT39" s="114"/>
      <c r="HU39" s="114"/>
      <c r="HV39" s="114"/>
      <c r="HW39" s="114"/>
      <c r="HX39" s="114"/>
      <c r="HY39" s="114"/>
      <c r="HZ39" s="114"/>
      <c r="IA39" s="114"/>
      <c r="IB39" s="114"/>
      <c r="IC39" s="114"/>
      <c r="ID39" s="114"/>
      <c r="IE39" s="114"/>
      <c r="IF39" s="114"/>
      <c r="IG39" s="114"/>
      <c r="IH39" s="114"/>
      <c r="II39" s="114"/>
      <c r="IJ39" s="114"/>
      <c r="IK39" s="114"/>
      <c r="IL39" s="114"/>
      <c r="IM39" s="114"/>
      <c r="IN39" s="114"/>
      <c r="IO39" s="114"/>
      <c r="IP39" s="114"/>
      <c r="IQ39" s="114"/>
      <c r="IR39" s="114"/>
      <c r="IS39" s="114"/>
    </row>
    <row r="40" s="78" customFormat="1" customHeight="1" spans="1:253">
      <c r="A40" s="91">
        <v>4</v>
      </c>
      <c r="B40" s="97" t="s">
        <v>200</v>
      </c>
      <c r="C40" s="92" t="str">
        <f>B40</f>
        <v>铜管</v>
      </c>
      <c r="D40" s="91" t="s">
        <v>42</v>
      </c>
      <c r="E40" s="93">
        <v>100</v>
      </c>
      <c r="F40" s="94">
        <v>130</v>
      </c>
      <c r="G40" s="124">
        <f>F40*E40</f>
        <v>13000</v>
      </c>
      <c r="H40" s="122"/>
      <c r="I40" s="132"/>
      <c r="J40" s="134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113"/>
      <c r="DU40" s="113"/>
      <c r="DV40" s="113"/>
      <c r="DW40" s="113"/>
      <c r="DX40" s="113"/>
      <c r="DY40" s="113"/>
      <c r="DZ40" s="113"/>
      <c r="EA40" s="113"/>
      <c r="EB40" s="113"/>
      <c r="EC40" s="113"/>
      <c r="ED40" s="113"/>
      <c r="EE40" s="113"/>
      <c r="EF40" s="113"/>
      <c r="EG40" s="113"/>
      <c r="EH40" s="113"/>
      <c r="EI40" s="113"/>
      <c r="EJ40" s="113"/>
      <c r="EK40" s="113"/>
      <c r="EL40" s="113"/>
      <c r="EM40" s="113"/>
      <c r="EN40" s="113"/>
      <c r="EO40" s="113"/>
      <c r="EP40" s="113"/>
      <c r="EQ40" s="113"/>
      <c r="ER40" s="113"/>
      <c r="ES40" s="113"/>
      <c r="ET40" s="113"/>
      <c r="EU40" s="113"/>
      <c r="EV40" s="113"/>
      <c r="EW40" s="113"/>
      <c r="EX40" s="113"/>
      <c r="EY40" s="113"/>
      <c r="EZ40" s="113"/>
      <c r="FA40" s="113"/>
      <c r="FB40" s="113"/>
      <c r="FC40" s="113"/>
      <c r="FD40" s="113"/>
      <c r="FE40" s="113"/>
      <c r="FF40" s="113"/>
      <c r="FG40" s="113"/>
      <c r="FH40" s="113"/>
      <c r="FI40" s="113"/>
      <c r="FJ40" s="113"/>
      <c r="FK40" s="113"/>
      <c r="FL40" s="113"/>
      <c r="FM40" s="113"/>
      <c r="FN40" s="113"/>
      <c r="FO40" s="113"/>
      <c r="FP40" s="113"/>
      <c r="FQ40" s="113"/>
      <c r="FR40" s="113"/>
      <c r="FS40" s="113"/>
      <c r="FT40" s="113"/>
      <c r="FU40" s="113"/>
      <c r="FV40" s="113"/>
      <c r="FW40" s="113"/>
      <c r="FX40" s="113"/>
      <c r="FY40" s="113"/>
      <c r="FZ40" s="113"/>
      <c r="GA40" s="113"/>
      <c r="GB40" s="113"/>
      <c r="GC40" s="113"/>
      <c r="GD40" s="113"/>
      <c r="GE40" s="113"/>
      <c r="GF40" s="113"/>
      <c r="GG40" s="113"/>
      <c r="GH40" s="113"/>
      <c r="GI40" s="113"/>
      <c r="GJ40" s="113"/>
      <c r="GK40" s="113"/>
      <c r="GL40" s="113"/>
      <c r="GM40" s="113"/>
      <c r="GN40" s="113"/>
      <c r="GO40" s="113"/>
      <c r="GP40" s="113"/>
      <c r="GQ40" s="113"/>
      <c r="GR40" s="113"/>
      <c r="GS40" s="113"/>
      <c r="GT40" s="113"/>
      <c r="GU40" s="113"/>
      <c r="GV40" s="113"/>
      <c r="GW40" s="113"/>
      <c r="GX40" s="113"/>
      <c r="GY40" s="113"/>
      <c r="GZ40" s="113"/>
      <c r="HA40" s="113"/>
      <c r="HB40" s="113"/>
      <c r="HC40" s="113"/>
      <c r="HD40" s="113"/>
      <c r="HE40" s="113"/>
      <c r="HF40" s="113"/>
      <c r="HG40" s="113"/>
      <c r="HH40" s="113"/>
      <c r="HI40" s="114"/>
      <c r="HJ40" s="114"/>
      <c r="HK40" s="114"/>
      <c r="HL40" s="114"/>
      <c r="HM40" s="114"/>
      <c r="HN40" s="114"/>
      <c r="HO40" s="114"/>
      <c r="HP40" s="114"/>
      <c r="HQ40" s="114"/>
      <c r="HR40" s="114"/>
      <c r="HS40" s="114"/>
      <c r="HT40" s="114"/>
      <c r="HU40" s="114"/>
      <c r="HV40" s="114"/>
      <c r="HW40" s="114"/>
      <c r="HX40" s="114"/>
      <c r="HY40" s="114"/>
      <c r="HZ40" s="114"/>
      <c r="IA40" s="114"/>
      <c r="IB40" s="114"/>
      <c r="IC40" s="114"/>
      <c r="ID40" s="114"/>
      <c r="IE40" s="114"/>
      <c r="IF40" s="114"/>
      <c r="IG40" s="114"/>
      <c r="IH40" s="114"/>
      <c r="II40" s="114"/>
      <c r="IJ40" s="114"/>
      <c r="IK40" s="114"/>
      <c r="IL40" s="114"/>
      <c r="IM40" s="114"/>
      <c r="IN40" s="114"/>
      <c r="IO40" s="114"/>
      <c r="IP40" s="114"/>
      <c r="IQ40" s="114"/>
      <c r="IR40" s="114"/>
      <c r="IS40" s="114"/>
    </row>
    <row r="41" s="78" customFormat="1" customHeight="1" spans="1:253">
      <c r="A41" s="91">
        <v>5</v>
      </c>
      <c r="B41" s="97" t="s">
        <v>201</v>
      </c>
      <c r="C41" s="92" t="s">
        <v>202</v>
      </c>
      <c r="D41" s="91" t="s">
        <v>98</v>
      </c>
      <c r="E41" s="93">
        <v>1</v>
      </c>
      <c r="F41" s="94">
        <v>5000</v>
      </c>
      <c r="G41" s="124">
        <f>F41*E41</f>
        <v>5000</v>
      </c>
      <c r="H41" s="122">
        <v>6</v>
      </c>
      <c r="I41" s="132" t="s">
        <v>203</v>
      </c>
      <c r="J41" s="134">
        <f t="shared" si="7"/>
        <v>19800</v>
      </c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3"/>
      <c r="BC41" s="113"/>
      <c r="BD41" s="113"/>
      <c r="BE41" s="113"/>
      <c r="BF41" s="113"/>
      <c r="BG41" s="113"/>
      <c r="BH41" s="113"/>
      <c r="BI41" s="113"/>
      <c r="BJ41" s="113"/>
      <c r="BK41" s="113"/>
      <c r="BL41" s="113"/>
      <c r="BM41" s="113"/>
      <c r="BN41" s="113"/>
      <c r="BO41" s="113"/>
      <c r="BP41" s="113"/>
      <c r="BQ41" s="113"/>
      <c r="BR41" s="113"/>
      <c r="BS41" s="113"/>
      <c r="BT41" s="113"/>
      <c r="BU41" s="113"/>
      <c r="BV41" s="113"/>
      <c r="BW41" s="113"/>
      <c r="BX41" s="113"/>
      <c r="BY41" s="113"/>
      <c r="BZ41" s="113"/>
      <c r="CA41" s="113"/>
      <c r="CB41" s="113"/>
      <c r="CC41" s="113"/>
      <c r="CD41" s="113"/>
      <c r="CE41" s="113"/>
      <c r="CF41" s="113"/>
      <c r="CG41" s="113"/>
      <c r="CH41" s="113"/>
      <c r="CI41" s="113"/>
      <c r="CJ41" s="113"/>
      <c r="CK41" s="113"/>
      <c r="CL41" s="113"/>
      <c r="CM41" s="113"/>
      <c r="CN41" s="113"/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4"/>
      <c r="HJ41" s="114"/>
      <c r="HK41" s="114"/>
      <c r="HL41" s="114"/>
      <c r="HM41" s="114"/>
      <c r="HN41" s="114"/>
      <c r="HO41" s="114"/>
      <c r="HP41" s="114"/>
      <c r="HQ41" s="114"/>
      <c r="HR41" s="114"/>
      <c r="HS41" s="114"/>
      <c r="HT41" s="114"/>
      <c r="HU41" s="114"/>
      <c r="HV41" s="114"/>
      <c r="HW41" s="114"/>
      <c r="HX41" s="114"/>
      <c r="HY41" s="114"/>
      <c r="HZ41" s="114"/>
      <c r="IA41" s="114"/>
      <c r="IB41" s="114"/>
      <c r="IC41" s="114"/>
      <c r="ID41" s="114"/>
      <c r="IE41" s="114"/>
      <c r="IF41" s="114"/>
      <c r="IG41" s="114"/>
      <c r="IH41" s="114"/>
      <c r="II41" s="114"/>
      <c r="IJ41" s="114"/>
      <c r="IK41" s="114"/>
      <c r="IL41" s="114"/>
      <c r="IM41" s="114"/>
      <c r="IN41" s="114"/>
      <c r="IO41" s="114"/>
      <c r="IP41" s="114"/>
      <c r="IQ41" s="114"/>
      <c r="IR41" s="114"/>
      <c r="IS41" s="114"/>
    </row>
    <row r="42" s="78" customFormat="1" customHeight="1" spans="1:253">
      <c r="A42" s="91"/>
      <c r="B42" s="100" t="s">
        <v>59</v>
      </c>
      <c r="C42" s="92"/>
      <c r="D42" s="91"/>
      <c r="E42" s="93"/>
      <c r="F42" s="94"/>
      <c r="G42" s="123">
        <f>SUM(G37:G41)</f>
        <v>119000</v>
      </c>
      <c r="H42" s="122"/>
      <c r="I42" s="132"/>
      <c r="J42" s="134">
        <f>SUM(J37:J41)</f>
        <v>35800</v>
      </c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4"/>
      <c r="HJ42" s="114"/>
      <c r="HK42" s="114"/>
      <c r="HL42" s="114"/>
      <c r="HM42" s="114"/>
      <c r="HN42" s="114"/>
      <c r="HO42" s="114"/>
      <c r="HP42" s="114"/>
      <c r="HQ42" s="114"/>
      <c r="HR42" s="114"/>
      <c r="HS42" s="114"/>
      <c r="HT42" s="114"/>
      <c r="HU42" s="114"/>
      <c r="HV42" s="114"/>
      <c r="HW42" s="114"/>
      <c r="HX42" s="114"/>
      <c r="HY42" s="114"/>
      <c r="HZ42" s="114"/>
      <c r="IA42" s="114"/>
      <c r="IB42" s="114"/>
      <c r="IC42" s="114"/>
      <c r="ID42" s="114"/>
      <c r="IE42" s="114"/>
      <c r="IF42" s="114"/>
      <c r="IG42" s="114"/>
      <c r="IH42" s="114"/>
      <c r="II42" s="114"/>
      <c r="IJ42" s="114"/>
      <c r="IK42" s="114"/>
      <c r="IL42" s="114"/>
      <c r="IM42" s="114"/>
      <c r="IN42" s="114"/>
      <c r="IO42" s="114"/>
      <c r="IP42" s="114"/>
      <c r="IQ42" s="114"/>
      <c r="IR42" s="114"/>
      <c r="IS42" s="114"/>
    </row>
    <row r="43" s="78" customFormat="1" customHeight="1" spans="1:253">
      <c r="A43" s="102"/>
      <c r="B43" s="100"/>
      <c r="C43" s="101"/>
      <c r="D43" s="102"/>
      <c r="E43" s="103"/>
      <c r="F43" s="104"/>
      <c r="G43" s="123"/>
      <c r="H43" s="122"/>
      <c r="I43" s="132"/>
      <c r="J43" s="134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3"/>
      <c r="DV43" s="113"/>
      <c r="DW43" s="113"/>
      <c r="DX43" s="113"/>
      <c r="DY43" s="113"/>
      <c r="DZ43" s="113"/>
      <c r="EA43" s="113"/>
      <c r="EB43" s="113"/>
      <c r="EC43" s="113"/>
      <c r="ED43" s="113"/>
      <c r="EE43" s="113"/>
      <c r="EF43" s="113"/>
      <c r="EG43" s="113"/>
      <c r="EH43" s="113"/>
      <c r="EI43" s="113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3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3"/>
      <c r="FX43" s="113"/>
      <c r="FY43" s="113"/>
      <c r="FZ43" s="113"/>
      <c r="GA43" s="113"/>
      <c r="GB43" s="113"/>
      <c r="GC43" s="113"/>
      <c r="GD43" s="113"/>
      <c r="GE43" s="113"/>
      <c r="GF43" s="113"/>
      <c r="GG43" s="113"/>
      <c r="GH43" s="113"/>
      <c r="GI43" s="113"/>
      <c r="GJ43" s="113"/>
      <c r="GK43" s="113"/>
      <c r="GL43" s="113"/>
      <c r="GM43" s="113"/>
      <c r="GN43" s="113"/>
      <c r="GO43" s="113"/>
      <c r="GP43" s="113"/>
      <c r="GQ43" s="113"/>
      <c r="GR43" s="113"/>
      <c r="GS43" s="113"/>
      <c r="GT43" s="113"/>
      <c r="GU43" s="113"/>
      <c r="GV43" s="113"/>
      <c r="GW43" s="113"/>
      <c r="GX43" s="113"/>
      <c r="GY43" s="113"/>
      <c r="GZ43" s="113"/>
      <c r="HA43" s="113"/>
      <c r="HB43" s="113"/>
      <c r="HC43" s="113"/>
      <c r="HD43" s="113"/>
      <c r="HE43" s="113"/>
      <c r="HF43" s="113"/>
      <c r="HG43" s="113"/>
      <c r="HH43" s="113"/>
      <c r="HI43" s="114"/>
      <c r="HJ43" s="114"/>
      <c r="HK43" s="114"/>
      <c r="HL43" s="114"/>
      <c r="HM43" s="114"/>
      <c r="HN43" s="114"/>
      <c r="HO43" s="114"/>
      <c r="HP43" s="114"/>
      <c r="HQ43" s="114"/>
      <c r="HR43" s="114"/>
      <c r="HS43" s="114"/>
      <c r="HT43" s="114"/>
      <c r="HU43" s="114"/>
      <c r="HV43" s="114"/>
      <c r="HW43" s="114"/>
      <c r="HX43" s="114"/>
      <c r="HY43" s="114"/>
      <c r="HZ43" s="114"/>
      <c r="IA43" s="114"/>
      <c r="IB43" s="114"/>
      <c r="IC43" s="114"/>
      <c r="ID43" s="114"/>
      <c r="IE43" s="114"/>
      <c r="IF43" s="114"/>
      <c r="IG43" s="114"/>
      <c r="IH43" s="114"/>
      <c r="II43" s="114"/>
      <c r="IJ43" s="114"/>
      <c r="IK43" s="114"/>
      <c r="IL43" s="114"/>
      <c r="IM43" s="114"/>
      <c r="IN43" s="114"/>
      <c r="IO43" s="114"/>
      <c r="IP43" s="114"/>
      <c r="IQ43" s="114"/>
      <c r="IR43" s="114"/>
      <c r="IS43" s="114"/>
    </row>
    <row r="44" s="77" customFormat="1" customHeight="1" spans="1:216">
      <c r="A44" s="91"/>
      <c r="B44" s="97"/>
      <c r="C44" s="92"/>
      <c r="D44" s="91"/>
      <c r="E44" s="93"/>
      <c r="F44" s="94"/>
      <c r="G44" s="124"/>
      <c r="H44" s="122"/>
      <c r="I44" s="132"/>
      <c r="J44" s="134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7"/>
      <c r="CA44" s="87"/>
      <c r="CB44" s="87"/>
      <c r="CC44" s="87"/>
      <c r="CD44" s="87"/>
      <c r="CE44" s="87"/>
      <c r="CF44" s="87"/>
      <c r="CG44" s="87"/>
      <c r="CH44" s="87"/>
      <c r="CI44" s="87"/>
      <c r="CJ44" s="87"/>
      <c r="CK44" s="87"/>
      <c r="CL44" s="87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7"/>
      <c r="DA44" s="87"/>
      <c r="DB44" s="87"/>
      <c r="DC44" s="87"/>
      <c r="DD44" s="87"/>
      <c r="DE44" s="87"/>
      <c r="DF44" s="87"/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/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/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7"/>
      <c r="ET44" s="87"/>
      <c r="EU44" s="87"/>
      <c r="EV44" s="87"/>
      <c r="EW44" s="87"/>
      <c r="EX44" s="87"/>
      <c r="EY44" s="87"/>
      <c r="EZ44" s="87"/>
      <c r="FA44" s="87"/>
      <c r="FB44" s="87"/>
      <c r="FC44" s="87"/>
      <c r="FD44" s="87"/>
      <c r="FE44" s="87"/>
      <c r="FF44" s="87"/>
      <c r="FG44" s="87"/>
      <c r="FH44" s="87"/>
      <c r="FI44" s="87"/>
      <c r="FJ44" s="87"/>
      <c r="FK44" s="87"/>
      <c r="FL44" s="87"/>
      <c r="FM44" s="87"/>
      <c r="FN44" s="87"/>
      <c r="FO44" s="87"/>
      <c r="FP44" s="87"/>
      <c r="FQ44" s="87"/>
      <c r="FR44" s="87"/>
      <c r="FS44" s="87"/>
      <c r="FT44" s="87"/>
      <c r="FU44" s="87"/>
      <c r="FV44" s="87"/>
      <c r="FW44" s="87"/>
      <c r="FX44" s="87"/>
      <c r="FY44" s="87"/>
      <c r="FZ44" s="87"/>
      <c r="GA44" s="87"/>
      <c r="GB44" s="87"/>
      <c r="GC44" s="87"/>
      <c r="GD44" s="87"/>
      <c r="GE44" s="87"/>
      <c r="GF44" s="87"/>
      <c r="GG44" s="87"/>
      <c r="GH44" s="87"/>
      <c r="GI44" s="87"/>
      <c r="GJ44" s="87"/>
      <c r="GK44" s="87"/>
      <c r="GL44" s="87"/>
      <c r="GM44" s="87"/>
      <c r="GN44" s="87"/>
      <c r="GO44" s="87"/>
      <c r="GP44" s="87"/>
      <c r="GQ44" s="87"/>
      <c r="GR44" s="87"/>
      <c r="GS44" s="87"/>
      <c r="GT44" s="87"/>
      <c r="GU44" s="87"/>
      <c r="GV44" s="87"/>
      <c r="GW44" s="87"/>
      <c r="GX44" s="87"/>
      <c r="GY44" s="87"/>
      <c r="GZ44" s="87"/>
      <c r="HA44" s="87"/>
      <c r="HB44" s="87"/>
      <c r="HC44" s="87"/>
      <c r="HD44" s="87"/>
      <c r="HE44" s="87"/>
      <c r="HF44" s="87"/>
      <c r="HG44" s="87"/>
      <c r="HH44" s="87"/>
    </row>
    <row r="45" s="77" customFormat="1" customHeight="1" spans="1:216">
      <c r="A45" s="91"/>
      <c r="B45" s="92"/>
      <c r="C45" s="92"/>
      <c r="D45" s="91"/>
      <c r="E45" s="93"/>
      <c r="F45" s="94"/>
      <c r="G45" s="124"/>
      <c r="H45" s="122"/>
      <c r="I45" s="132"/>
      <c r="J45" s="134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</row>
    <row r="46" s="79" customFormat="1" customHeight="1" spans="1:24">
      <c r="A46" s="106"/>
      <c r="B46" s="107" t="s">
        <v>135</v>
      </c>
      <c r="C46" s="107"/>
      <c r="D46" s="107"/>
      <c r="E46" s="108"/>
      <c r="F46" s="106"/>
      <c r="G46" s="125">
        <f>SUM(G6:G43)/2</f>
        <v>364090</v>
      </c>
      <c r="H46" s="126"/>
      <c r="I46" s="135"/>
      <c r="J46" s="136">
        <f>SUM(J6:J43)/2</f>
        <v>247300</v>
      </c>
      <c r="K46" s="111"/>
      <c r="L46" s="112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</sheetData>
  <mergeCells count="3">
    <mergeCell ref="A1:G1"/>
    <mergeCell ref="E3:G3"/>
    <mergeCell ref="H3:J3"/>
  </mergeCells>
  <printOptions horizontalCentered="1"/>
  <pageMargins left="0.66875" right="0.590277777777778" top="0.984027777777778" bottom="0.984027777777778" header="0.511805555555556" footer="0.511805555555556"/>
  <pageSetup paperSize="9" scale="84" orientation="landscape" horizontalDpi="600" verticalDpi="360"/>
  <headerFooter alignWithMargins="0">
    <oddHeader>&amp;C&amp;20&amp;B浙  江  天  辰  建  筑  设  计  有  限  公  司 —— 概  算  表</oddHead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8"/>
  <sheetViews>
    <sheetView view="pageBreakPreview" zoomScaleNormal="100" workbookViewId="0">
      <pane ySplit="1" topLeftCell="A2" activePane="bottomLeft" state="frozen"/>
      <selection/>
      <selection pane="bottomLeft" activeCell="G15" sqref="G15"/>
    </sheetView>
  </sheetViews>
  <sheetFormatPr defaultColWidth="9" defaultRowHeight="23" customHeight="1"/>
  <cols>
    <col min="1" max="1" width="6.25" style="80" customWidth="1"/>
    <col min="2" max="2" width="32.125" style="81" customWidth="1"/>
    <col min="3" max="3" width="41.875" style="82" customWidth="1"/>
    <col min="4" max="4" width="4.25" style="80" customWidth="1"/>
    <col min="5" max="5" width="9.125" style="83" customWidth="1"/>
    <col min="6" max="6" width="9.125" style="84" customWidth="1"/>
    <col min="7" max="7" width="13.125" style="85" customWidth="1"/>
    <col min="8" max="8" width="9" style="86"/>
    <col min="9" max="10" width="11.125" style="86"/>
    <col min="11" max="14" width="9" style="86"/>
    <col min="15" max="15" width="1.25" style="86" customWidth="1"/>
    <col min="16" max="24" width="9" style="86" hidden="1" customWidth="1"/>
    <col min="25" max="25" width="0.125" style="86" hidden="1" customWidth="1"/>
    <col min="26" max="37" width="9" style="86" hidden="1" customWidth="1"/>
    <col min="38" max="40" width="9" style="87" hidden="1" customWidth="1"/>
    <col min="41" max="137" width="9" style="87"/>
    <col min="138" max="138" width="6.5" style="87" customWidth="1"/>
    <col min="139" max="155" width="9" style="87" hidden="1" customWidth="1"/>
    <col min="156" max="211" width="9" style="87"/>
    <col min="212" max="16384" width="9" style="88"/>
  </cols>
  <sheetData>
    <row r="1" s="76" customFormat="1" customHeight="1" spans="1:37">
      <c r="A1" s="89" t="s">
        <v>25</v>
      </c>
      <c r="B1" s="89"/>
      <c r="C1" s="89"/>
      <c r="D1" s="89"/>
      <c r="E1" s="90"/>
      <c r="F1" s="89"/>
      <c r="G1" s="89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="76" customFormat="1" customHeight="1" spans="1:7">
      <c r="A2" s="91" t="s">
        <v>26</v>
      </c>
      <c r="B2" s="92" t="s">
        <v>27</v>
      </c>
      <c r="C2" s="92" t="s">
        <v>28</v>
      </c>
      <c r="D2" s="91" t="s">
        <v>29</v>
      </c>
      <c r="E2" s="93" t="s">
        <v>204</v>
      </c>
      <c r="F2" s="94" t="s">
        <v>205</v>
      </c>
      <c r="G2" s="95" t="s">
        <v>206</v>
      </c>
    </row>
    <row r="3" s="77" customFormat="1" customHeight="1" spans="1:211">
      <c r="A3" s="91"/>
      <c r="B3" s="96" t="s">
        <v>207</v>
      </c>
      <c r="C3" s="92"/>
      <c r="D3" s="91"/>
      <c r="E3" s="93"/>
      <c r="F3" s="94"/>
      <c r="G3" s="95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</row>
    <row r="4" s="78" customFormat="1" customHeight="1" spans="1:253">
      <c r="A4" s="91">
        <v>1</v>
      </c>
      <c r="B4" s="97" t="s">
        <v>208</v>
      </c>
      <c r="C4" s="92" t="s">
        <v>209</v>
      </c>
      <c r="D4" s="91" t="s">
        <v>98</v>
      </c>
      <c r="E4" s="93">
        <v>6</v>
      </c>
      <c r="F4" s="94">
        <v>1000</v>
      </c>
      <c r="G4" s="98">
        <f t="shared" ref="G4:G13" si="0">F4*E4</f>
        <v>6000</v>
      </c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</row>
    <row r="5" s="77" customFormat="1" customHeight="1" spans="1:253">
      <c r="A5" s="91">
        <v>2</v>
      </c>
      <c r="B5" s="97" t="s">
        <v>210</v>
      </c>
      <c r="C5" s="92" t="s">
        <v>211</v>
      </c>
      <c r="D5" s="91" t="s">
        <v>98</v>
      </c>
      <c r="E5" s="93">
        <v>3</v>
      </c>
      <c r="F5" s="94">
        <v>4300</v>
      </c>
      <c r="G5" s="98">
        <f t="shared" si="0"/>
        <v>12900</v>
      </c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</row>
    <row r="6" s="77" customFormat="1" customHeight="1" spans="1:253">
      <c r="A6" s="91">
        <v>3</v>
      </c>
      <c r="B6" s="97" t="s">
        <v>212</v>
      </c>
      <c r="C6" s="92" t="s">
        <v>211</v>
      </c>
      <c r="D6" s="91" t="s">
        <v>98</v>
      </c>
      <c r="E6" s="93">
        <v>1</v>
      </c>
      <c r="F6" s="94">
        <v>5500</v>
      </c>
      <c r="G6" s="98">
        <f t="shared" si="0"/>
        <v>5500</v>
      </c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</row>
    <row r="7" s="77" customFormat="1" customHeight="1" spans="1:253">
      <c r="A7" s="91">
        <v>4</v>
      </c>
      <c r="B7" s="97" t="s">
        <v>213</v>
      </c>
      <c r="C7" s="92" t="s">
        <v>214</v>
      </c>
      <c r="D7" s="91" t="s">
        <v>98</v>
      </c>
      <c r="E7" s="93">
        <v>1</v>
      </c>
      <c r="F7" s="94">
        <v>1900</v>
      </c>
      <c r="G7" s="98">
        <f t="shared" si="0"/>
        <v>1900</v>
      </c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87"/>
      <c r="CU7" s="87"/>
      <c r="CV7" s="87"/>
      <c r="CW7" s="87"/>
      <c r="CX7" s="87"/>
      <c r="CY7" s="87"/>
      <c r="CZ7" s="87"/>
      <c r="DA7" s="87"/>
      <c r="DB7" s="87"/>
      <c r="DC7" s="87"/>
      <c r="DD7" s="87"/>
      <c r="DE7" s="87"/>
      <c r="DF7" s="87"/>
      <c r="DG7" s="87"/>
      <c r="DH7" s="87"/>
      <c r="DI7" s="87"/>
      <c r="DJ7" s="87"/>
      <c r="DK7" s="87"/>
      <c r="DL7" s="87"/>
      <c r="DM7" s="87"/>
      <c r="DN7" s="87"/>
      <c r="DO7" s="87"/>
      <c r="DP7" s="87"/>
      <c r="DQ7" s="87"/>
      <c r="DR7" s="87"/>
      <c r="DS7" s="87"/>
      <c r="DT7" s="87"/>
      <c r="DU7" s="87"/>
      <c r="DV7" s="87"/>
      <c r="DW7" s="87"/>
      <c r="DX7" s="87"/>
      <c r="DY7" s="87"/>
      <c r="DZ7" s="87"/>
      <c r="EA7" s="87"/>
      <c r="EB7" s="87"/>
      <c r="EC7" s="87"/>
      <c r="ED7" s="87"/>
      <c r="EE7" s="87"/>
      <c r="EF7" s="87"/>
      <c r="EG7" s="87"/>
      <c r="EH7" s="87"/>
      <c r="EI7" s="87"/>
      <c r="EJ7" s="87"/>
      <c r="EK7" s="87"/>
      <c r="EL7" s="87"/>
      <c r="EM7" s="87"/>
      <c r="EN7" s="87"/>
      <c r="EO7" s="87"/>
      <c r="EP7" s="87"/>
      <c r="EQ7" s="87"/>
      <c r="ER7" s="87"/>
      <c r="ES7" s="87"/>
      <c r="ET7" s="87"/>
      <c r="EU7" s="87"/>
      <c r="EV7" s="87"/>
      <c r="EW7" s="87"/>
      <c r="EX7" s="87"/>
      <c r="EY7" s="87"/>
      <c r="EZ7" s="87"/>
      <c r="FA7" s="87"/>
      <c r="FB7" s="87"/>
      <c r="FC7" s="87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</row>
    <row r="8" s="78" customFormat="1" customHeight="1" spans="1:253">
      <c r="A8" s="91">
        <v>5</v>
      </c>
      <c r="B8" s="97" t="s">
        <v>215</v>
      </c>
      <c r="C8" s="92" t="s">
        <v>216</v>
      </c>
      <c r="D8" s="91" t="s">
        <v>98</v>
      </c>
      <c r="E8" s="93">
        <v>4</v>
      </c>
      <c r="F8" s="94">
        <v>2600</v>
      </c>
      <c r="G8" s="98">
        <f t="shared" si="0"/>
        <v>10400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</row>
    <row r="9" s="78" customFormat="1" customHeight="1" spans="1:253">
      <c r="A9" s="91">
        <v>6</v>
      </c>
      <c r="B9" s="97" t="s">
        <v>217</v>
      </c>
      <c r="C9" s="92" t="s">
        <v>216</v>
      </c>
      <c r="D9" s="91" t="s">
        <v>98</v>
      </c>
      <c r="E9" s="93">
        <v>2</v>
      </c>
      <c r="F9" s="94">
        <v>2500</v>
      </c>
      <c r="G9" s="98">
        <f t="shared" si="0"/>
        <v>5000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  <c r="IR9" s="114"/>
      <c r="IS9" s="114"/>
    </row>
    <row r="10" s="78" customFormat="1" customHeight="1" spans="1:253">
      <c r="A10" s="91">
        <v>7</v>
      </c>
      <c r="B10" s="97" t="s">
        <v>218</v>
      </c>
      <c r="C10" s="92" t="s">
        <v>219</v>
      </c>
      <c r="D10" s="91" t="s">
        <v>98</v>
      </c>
      <c r="E10" s="93">
        <v>1</v>
      </c>
      <c r="F10" s="94">
        <v>1900</v>
      </c>
      <c r="G10" s="98">
        <f t="shared" si="0"/>
        <v>1900</v>
      </c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</row>
    <row r="11" s="77" customFormat="1" customHeight="1" spans="1:216">
      <c r="A11" s="91">
        <v>8</v>
      </c>
      <c r="B11" s="97" t="s">
        <v>220</v>
      </c>
      <c r="C11" s="92" t="s">
        <v>219</v>
      </c>
      <c r="D11" s="91" t="s">
        <v>98</v>
      </c>
      <c r="E11" s="93">
        <v>1</v>
      </c>
      <c r="F11" s="94">
        <v>500</v>
      </c>
      <c r="G11" s="98">
        <f t="shared" si="0"/>
        <v>500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</row>
    <row r="12" s="78" customFormat="1" customHeight="1" spans="1:253">
      <c r="A12" s="91">
        <v>9</v>
      </c>
      <c r="B12" s="97" t="s">
        <v>221</v>
      </c>
      <c r="C12" s="92" t="s">
        <v>222</v>
      </c>
      <c r="D12" s="91" t="s">
        <v>98</v>
      </c>
      <c r="E12" s="93">
        <v>2</v>
      </c>
      <c r="F12" s="94">
        <v>1900</v>
      </c>
      <c r="G12" s="98">
        <f t="shared" si="0"/>
        <v>3800</v>
      </c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</row>
    <row r="13" s="78" customFormat="1" customHeight="1" spans="1:253">
      <c r="A13" s="91">
        <v>10</v>
      </c>
      <c r="B13" s="97" t="s">
        <v>223</v>
      </c>
      <c r="C13" s="92" t="s">
        <v>211</v>
      </c>
      <c r="D13" s="91" t="s">
        <v>98</v>
      </c>
      <c r="E13" s="93">
        <v>3</v>
      </c>
      <c r="F13" s="94">
        <v>3000</v>
      </c>
      <c r="G13" s="98">
        <f t="shared" si="0"/>
        <v>9000</v>
      </c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  <c r="IR13" s="114"/>
      <c r="IS13" s="114"/>
    </row>
    <row r="14" s="78" customFormat="1" customHeight="1" spans="1:253">
      <c r="A14" s="91">
        <v>11</v>
      </c>
      <c r="B14" s="97" t="s">
        <v>224</v>
      </c>
      <c r="C14" s="92"/>
      <c r="D14" s="91"/>
      <c r="E14" s="93"/>
      <c r="F14" s="94"/>
      <c r="G14" s="98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  <c r="IR14" s="114"/>
      <c r="IS14" s="114"/>
    </row>
    <row r="15" s="78" customFormat="1" customHeight="1" spans="1:253">
      <c r="A15" s="91"/>
      <c r="B15" s="100" t="s">
        <v>59</v>
      </c>
      <c r="C15" s="101"/>
      <c r="D15" s="102"/>
      <c r="E15" s="103"/>
      <c r="F15" s="104"/>
      <c r="G15" s="105">
        <f>SUM(G4:G14)</f>
        <v>56900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  <c r="IR15" s="114"/>
      <c r="IS15" s="114"/>
    </row>
    <row r="16" s="77" customFormat="1" customHeight="1" spans="1:216">
      <c r="A16" s="91"/>
      <c r="B16" s="97"/>
      <c r="C16" s="92"/>
      <c r="D16" s="91"/>
      <c r="E16" s="93"/>
      <c r="F16" s="94"/>
      <c r="G16" s="98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</row>
    <row r="17" s="77" customFormat="1" customHeight="1" spans="1:216">
      <c r="A17" s="91"/>
      <c r="B17" s="92"/>
      <c r="C17" s="92"/>
      <c r="D17" s="91"/>
      <c r="E17" s="93"/>
      <c r="F17" s="94"/>
      <c r="G17" s="98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</row>
    <row r="18" s="79" customFormat="1" customHeight="1" spans="1:24">
      <c r="A18" s="106"/>
      <c r="B18" s="107" t="s">
        <v>135</v>
      </c>
      <c r="C18" s="107"/>
      <c r="D18" s="107"/>
      <c r="E18" s="108"/>
      <c r="F18" s="106"/>
      <c r="G18" s="109">
        <f>SUM(G4:G15)/2</f>
        <v>56900</v>
      </c>
      <c r="H18" s="110"/>
      <c r="I18" s="111"/>
      <c r="J18" s="111"/>
      <c r="K18" s="111"/>
      <c r="L18" s="112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</sheetData>
  <autoFilter ref="A2:IS18">
    <extLst/>
  </autoFilter>
  <mergeCells count="1">
    <mergeCell ref="A1:G1"/>
  </mergeCells>
  <printOptions horizontalCentered="1"/>
  <pageMargins left="0.66875" right="0.590277777777778" top="0.984027777777778" bottom="0.984027777777778" header="0.511805555555556" footer="0.511805555555556"/>
  <pageSetup paperSize="9" scale="87" orientation="landscape" horizontalDpi="600" verticalDpi="360"/>
  <headerFooter alignWithMargins="0">
    <oddHeader>&amp;C&amp;20&amp;B浙  江  天  辰  建  筑  设  计  有  限  公  司 —— 概  算  表</oddHead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5"/>
  <sheetViews>
    <sheetView view="pageBreakPreview" zoomScaleNormal="100" workbookViewId="0">
      <pane ySplit="1" topLeftCell="A59" activePane="bottomLeft" state="frozen"/>
      <selection/>
      <selection pane="bottomLeft" activeCell="G3" sqref="G3:J3"/>
    </sheetView>
  </sheetViews>
  <sheetFormatPr defaultColWidth="9" defaultRowHeight="13.5"/>
  <cols>
    <col min="1" max="1" width="4.625" style="4" customWidth="1"/>
    <col min="2" max="2" width="17.625" style="5" customWidth="1"/>
    <col min="3" max="3" width="10" style="4" customWidth="1"/>
    <col min="4" max="4" width="81.75" style="6" customWidth="1"/>
    <col min="5" max="5" width="13.625" style="7" customWidth="1"/>
    <col min="6" max="6" width="4.625" style="8" customWidth="1"/>
    <col min="7" max="7" width="4.625" style="9" customWidth="1"/>
    <col min="8" max="8" width="6.375" style="5" customWidth="1"/>
    <col min="9" max="9" width="7.375" style="9" customWidth="1"/>
    <col min="10" max="10" width="10" style="9" customWidth="1"/>
    <col min="11" max="14" width="9" style="9"/>
    <col min="15" max="15" width="1.25" style="9" customWidth="1"/>
    <col min="16" max="24" width="9" style="9" hidden="1" customWidth="1"/>
    <col min="25" max="25" width="0.125" style="9" hidden="1" customWidth="1"/>
    <col min="26" max="37" width="9" style="9" hidden="1" customWidth="1"/>
    <col min="38" max="40" width="9" style="10" hidden="1" customWidth="1"/>
    <col min="41" max="137" width="9" style="10"/>
    <col min="138" max="138" width="6.5" style="10" customWidth="1"/>
    <col min="139" max="155" width="9" style="10" hidden="1" customWidth="1"/>
    <col min="156" max="211" width="9" style="10"/>
    <col min="212" max="16384" width="9" style="9"/>
  </cols>
  <sheetData>
    <row r="1" s="1" customFormat="1" spans="1:37">
      <c r="A1" s="11" t="s">
        <v>25</v>
      </c>
      <c r="B1" s="11"/>
      <c r="C1" s="11"/>
      <c r="D1" s="12"/>
      <c r="E1" s="11"/>
      <c r="F1" s="11"/>
      <c r="G1" s="13"/>
      <c r="H1" s="11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="1" customFormat="1" spans="1:10">
      <c r="A2" s="14" t="s">
        <v>2</v>
      </c>
      <c r="B2" s="14" t="s">
        <v>225</v>
      </c>
      <c r="C2" s="14" t="s">
        <v>226</v>
      </c>
      <c r="D2" s="14" t="s">
        <v>227</v>
      </c>
      <c r="E2" s="14" t="s">
        <v>228</v>
      </c>
      <c r="F2" s="15" t="s">
        <v>29</v>
      </c>
      <c r="G2" s="16" t="s">
        <v>229</v>
      </c>
      <c r="H2" s="16" t="s">
        <v>230</v>
      </c>
      <c r="I2" s="16" t="s">
        <v>231</v>
      </c>
      <c r="J2" s="46" t="s">
        <v>232</v>
      </c>
    </row>
    <row r="3" s="13" customFormat="1" ht="27" customHeight="1" spans="1:211">
      <c r="A3" s="53" t="s">
        <v>9</v>
      </c>
      <c r="B3" s="54"/>
      <c r="C3" s="54"/>
      <c r="D3" s="55"/>
      <c r="E3" s="14"/>
      <c r="F3" s="56"/>
      <c r="G3" s="57" t="s">
        <v>36</v>
      </c>
      <c r="H3" s="58"/>
      <c r="I3" s="58"/>
      <c r="J3" s="65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</row>
    <row r="4" s="13" customFormat="1" spans="1:211">
      <c r="A4" s="59" t="s">
        <v>233</v>
      </c>
      <c r="B4" s="60"/>
      <c r="C4" s="60"/>
      <c r="D4" s="61"/>
      <c r="E4" s="62"/>
      <c r="F4" s="62"/>
      <c r="G4" s="62"/>
      <c r="H4" s="62"/>
      <c r="I4" s="62"/>
      <c r="J4" s="62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</row>
    <row r="5" s="51" customFormat="1" ht="94.5" spans="1:253">
      <c r="A5" s="23">
        <v>1</v>
      </c>
      <c r="B5" s="24" t="s">
        <v>234</v>
      </c>
      <c r="C5" s="24" t="s">
        <v>235</v>
      </c>
      <c r="D5" s="24" t="s">
        <v>236</v>
      </c>
      <c r="E5" s="63" t="s">
        <v>237</v>
      </c>
      <c r="F5" s="23" t="s">
        <v>194</v>
      </c>
      <c r="G5" s="23">
        <v>4</v>
      </c>
      <c r="H5" s="23">
        <v>4800</v>
      </c>
      <c r="I5" s="23">
        <f t="shared" ref="I5:I13" si="0">G5*H5</f>
        <v>19200</v>
      </c>
      <c r="J5" s="24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</row>
    <row r="6" s="51" customFormat="1" ht="108" spans="1:253">
      <c r="A6" s="23">
        <v>2</v>
      </c>
      <c r="B6" s="24" t="s">
        <v>238</v>
      </c>
      <c r="C6" s="24" t="s">
        <v>235</v>
      </c>
      <c r="D6" s="64" t="s">
        <v>239</v>
      </c>
      <c r="E6" s="63" t="s">
        <v>240</v>
      </c>
      <c r="F6" s="23" t="s">
        <v>194</v>
      </c>
      <c r="G6" s="23" t="s">
        <v>241</v>
      </c>
      <c r="H6" s="23">
        <v>2200</v>
      </c>
      <c r="I6" s="23">
        <f t="shared" si="0"/>
        <v>2200</v>
      </c>
      <c r="J6" s="24" t="s">
        <v>242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</row>
    <row r="7" s="13" customFormat="1" ht="364.5" spans="1:253">
      <c r="A7" s="23">
        <v>3</v>
      </c>
      <c r="B7" s="24" t="s">
        <v>243</v>
      </c>
      <c r="C7" s="24" t="s">
        <v>235</v>
      </c>
      <c r="D7" s="64" t="s">
        <v>244</v>
      </c>
      <c r="E7" s="63" t="s">
        <v>245</v>
      </c>
      <c r="F7" s="23" t="s">
        <v>194</v>
      </c>
      <c r="G7" s="23">
        <v>9</v>
      </c>
      <c r="H7" s="23">
        <v>850</v>
      </c>
      <c r="I7" s="23">
        <f t="shared" si="0"/>
        <v>7650</v>
      </c>
      <c r="J7" s="24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</row>
    <row r="8" s="13" customFormat="1" ht="189" spans="1:253">
      <c r="A8" s="23">
        <v>4</v>
      </c>
      <c r="B8" s="24" t="s">
        <v>246</v>
      </c>
      <c r="C8" s="24" t="s">
        <v>235</v>
      </c>
      <c r="D8" s="24" t="s">
        <v>247</v>
      </c>
      <c r="E8" s="63" t="s">
        <v>248</v>
      </c>
      <c r="F8" s="23" t="s">
        <v>194</v>
      </c>
      <c r="G8" s="23">
        <v>14</v>
      </c>
      <c r="H8" s="23">
        <v>1500</v>
      </c>
      <c r="I8" s="23">
        <f t="shared" si="0"/>
        <v>21000</v>
      </c>
      <c r="J8" s="24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</row>
    <row r="9" s="13" customFormat="1" ht="81" spans="1:253">
      <c r="A9" s="23">
        <v>5</v>
      </c>
      <c r="B9" s="24" t="s">
        <v>249</v>
      </c>
      <c r="C9" s="24" t="s">
        <v>250</v>
      </c>
      <c r="D9" s="24" t="s">
        <v>251</v>
      </c>
      <c r="E9" s="63" t="s">
        <v>252</v>
      </c>
      <c r="F9" s="23" t="s">
        <v>253</v>
      </c>
      <c r="G9" s="23">
        <v>14</v>
      </c>
      <c r="H9" s="23">
        <v>14</v>
      </c>
      <c r="I9" s="23">
        <f t="shared" si="0"/>
        <v>196</v>
      </c>
      <c r="J9" s="24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</row>
    <row r="10" s="13" customFormat="1" ht="135" spans="1:253">
      <c r="A10" s="23">
        <v>6</v>
      </c>
      <c r="B10" s="24" t="s">
        <v>254</v>
      </c>
      <c r="C10" s="24" t="s">
        <v>235</v>
      </c>
      <c r="D10" s="64" t="s">
        <v>255</v>
      </c>
      <c r="E10" s="63" t="s">
        <v>256</v>
      </c>
      <c r="F10" s="23" t="s">
        <v>253</v>
      </c>
      <c r="G10" s="23">
        <v>8</v>
      </c>
      <c r="H10" s="23">
        <v>235</v>
      </c>
      <c r="I10" s="23">
        <f t="shared" si="0"/>
        <v>1880</v>
      </c>
      <c r="J10" s="24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="51" customFormat="1" ht="135" spans="1:253">
      <c r="A11" s="23">
        <v>7</v>
      </c>
      <c r="B11" s="24" t="s">
        <v>257</v>
      </c>
      <c r="C11" s="24" t="s">
        <v>235</v>
      </c>
      <c r="D11" s="64" t="s">
        <v>255</v>
      </c>
      <c r="E11" s="63" t="s">
        <v>258</v>
      </c>
      <c r="F11" s="23" t="s">
        <v>253</v>
      </c>
      <c r="G11" s="23">
        <v>6</v>
      </c>
      <c r="H11" s="23">
        <v>465</v>
      </c>
      <c r="I11" s="23">
        <f t="shared" si="0"/>
        <v>2790</v>
      </c>
      <c r="J11" s="24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  <c r="IR11" s="66"/>
      <c r="IS11" s="66"/>
    </row>
    <row r="12" s="51" customFormat="1" ht="94.5" spans="1:253">
      <c r="A12" s="23">
        <v>8</v>
      </c>
      <c r="B12" s="24" t="s">
        <v>259</v>
      </c>
      <c r="C12" s="24" t="s">
        <v>235</v>
      </c>
      <c r="D12" s="64" t="s">
        <v>260</v>
      </c>
      <c r="E12" s="63" t="s">
        <v>261</v>
      </c>
      <c r="F12" s="23" t="s">
        <v>253</v>
      </c>
      <c r="G12" s="23">
        <v>20</v>
      </c>
      <c r="H12" s="23">
        <v>185</v>
      </c>
      <c r="I12" s="23">
        <f t="shared" si="0"/>
        <v>3700</v>
      </c>
      <c r="J12" s="24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  <c r="IR12" s="66"/>
      <c r="IS12" s="66"/>
    </row>
    <row r="13" s="51" customFormat="1" ht="81" spans="1:253">
      <c r="A13" s="23">
        <v>9</v>
      </c>
      <c r="B13" s="24" t="s">
        <v>262</v>
      </c>
      <c r="C13" s="24" t="s">
        <v>263</v>
      </c>
      <c r="D13" s="64" t="s">
        <v>264</v>
      </c>
      <c r="E13" s="63" t="s">
        <v>265</v>
      </c>
      <c r="F13" s="23" t="s">
        <v>253</v>
      </c>
      <c r="G13" s="23">
        <v>20</v>
      </c>
      <c r="H13" s="23">
        <v>140</v>
      </c>
      <c r="I13" s="23">
        <f t="shared" si="0"/>
        <v>2800</v>
      </c>
      <c r="J13" s="2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  <c r="IR13" s="66"/>
      <c r="IS13" s="66"/>
    </row>
    <row r="14" s="13" customFormat="1" spans="1:216">
      <c r="A14" s="59" t="s">
        <v>266</v>
      </c>
      <c r="B14" s="60"/>
      <c r="C14" s="60"/>
      <c r="D14" s="61"/>
      <c r="E14" s="62"/>
      <c r="F14" s="62"/>
      <c r="G14" s="62"/>
      <c r="H14" s="62"/>
      <c r="I14" s="62"/>
      <c r="J14" s="62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</row>
    <row r="15" s="51" customFormat="1" ht="202.5" spans="1:253">
      <c r="A15" s="23">
        <v>1</v>
      </c>
      <c r="B15" s="24" t="s">
        <v>267</v>
      </c>
      <c r="C15" s="24" t="s">
        <v>235</v>
      </c>
      <c r="D15" s="24" t="s">
        <v>268</v>
      </c>
      <c r="E15" s="63" t="s">
        <v>269</v>
      </c>
      <c r="F15" s="23" t="s">
        <v>194</v>
      </c>
      <c r="G15" s="23">
        <v>6</v>
      </c>
      <c r="H15" s="23">
        <v>2200</v>
      </c>
      <c r="I15" s="23">
        <f t="shared" ref="I15:I27" si="1">G15*H15</f>
        <v>13200</v>
      </c>
      <c r="J15" s="24" t="s">
        <v>270</v>
      </c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</row>
    <row r="16" s="51" customFormat="1" ht="202.5" spans="1:253">
      <c r="A16" s="23">
        <v>2</v>
      </c>
      <c r="B16" s="24" t="s">
        <v>271</v>
      </c>
      <c r="C16" s="24" t="s">
        <v>235</v>
      </c>
      <c r="D16" s="24" t="s">
        <v>268</v>
      </c>
      <c r="E16" s="63" t="s">
        <v>269</v>
      </c>
      <c r="F16" s="23" t="s">
        <v>194</v>
      </c>
      <c r="G16" s="23">
        <v>6</v>
      </c>
      <c r="H16" s="23">
        <v>2200</v>
      </c>
      <c r="I16" s="23">
        <f t="shared" si="1"/>
        <v>13200</v>
      </c>
      <c r="J16" s="24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</row>
    <row r="17" s="51" customFormat="1" ht="351" spans="1:248">
      <c r="A17" s="23">
        <v>3</v>
      </c>
      <c r="B17" s="24" t="s">
        <v>272</v>
      </c>
      <c r="C17" s="24" t="s">
        <v>235</v>
      </c>
      <c r="D17" s="64" t="s">
        <v>273</v>
      </c>
      <c r="E17" s="63" t="s">
        <v>274</v>
      </c>
      <c r="F17" s="23" t="s">
        <v>194</v>
      </c>
      <c r="G17" s="23">
        <v>6</v>
      </c>
      <c r="H17" s="23">
        <v>2400</v>
      </c>
      <c r="I17" s="23">
        <f t="shared" si="1"/>
        <v>14400</v>
      </c>
      <c r="J17" s="24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</row>
    <row r="18" s="51" customFormat="1" ht="351" spans="1:253">
      <c r="A18" s="23">
        <v>4</v>
      </c>
      <c r="B18" s="24" t="s">
        <v>275</v>
      </c>
      <c r="C18" s="24" t="s">
        <v>235</v>
      </c>
      <c r="D18" s="24" t="s">
        <v>276</v>
      </c>
      <c r="E18" s="63" t="s">
        <v>277</v>
      </c>
      <c r="F18" s="23" t="s">
        <v>194</v>
      </c>
      <c r="G18" s="23">
        <v>6</v>
      </c>
      <c r="H18" s="23">
        <v>900</v>
      </c>
      <c r="I18" s="23">
        <f t="shared" si="1"/>
        <v>5400</v>
      </c>
      <c r="J18" s="24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  <c r="IR18" s="66"/>
      <c r="IS18" s="66"/>
    </row>
    <row r="19" s="13" customFormat="1" ht="135" spans="1:253">
      <c r="A19" s="23">
        <v>5</v>
      </c>
      <c r="B19" s="24" t="s">
        <v>278</v>
      </c>
      <c r="C19" s="24" t="s">
        <v>235</v>
      </c>
      <c r="D19" s="24" t="s">
        <v>279</v>
      </c>
      <c r="E19" s="63" t="s">
        <v>280</v>
      </c>
      <c r="F19" s="23" t="s">
        <v>148</v>
      </c>
      <c r="G19" s="23">
        <v>6</v>
      </c>
      <c r="H19" s="23">
        <v>1300</v>
      </c>
      <c r="I19" s="23">
        <f t="shared" si="1"/>
        <v>7800</v>
      </c>
      <c r="J19" s="24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</row>
    <row r="20" s="13" customFormat="1" ht="94.5" spans="1:253">
      <c r="A20" s="23">
        <v>6</v>
      </c>
      <c r="B20" s="24" t="s">
        <v>281</v>
      </c>
      <c r="C20" s="24" t="s">
        <v>235</v>
      </c>
      <c r="D20" s="64" t="s">
        <v>282</v>
      </c>
      <c r="E20" s="63" t="s">
        <v>283</v>
      </c>
      <c r="F20" s="23" t="s">
        <v>194</v>
      </c>
      <c r="G20" s="23">
        <v>6</v>
      </c>
      <c r="H20" s="23">
        <v>1300</v>
      </c>
      <c r="I20" s="23">
        <f t="shared" si="1"/>
        <v>7800</v>
      </c>
      <c r="J20" s="24" t="s">
        <v>270</v>
      </c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="13" customFormat="1" ht="202.5" spans="1:253">
      <c r="A21" s="23">
        <v>7</v>
      </c>
      <c r="B21" s="24" t="s">
        <v>284</v>
      </c>
      <c r="C21" s="24" t="s">
        <v>235</v>
      </c>
      <c r="D21" s="24" t="s">
        <v>285</v>
      </c>
      <c r="E21" s="63" t="s">
        <v>286</v>
      </c>
      <c r="F21" s="23" t="s">
        <v>194</v>
      </c>
      <c r="G21" s="23">
        <v>6</v>
      </c>
      <c r="H21" s="23">
        <v>13000</v>
      </c>
      <c r="I21" s="23">
        <f t="shared" si="1"/>
        <v>78000</v>
      </c>
      <c r="J21" s="48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</row>
    <row r="22" s="13" customFormat="1" ht="40.5" spans="1:216">
      <c r="A22" s="23">
        <v>8</v>
      </c>
      <c r="B22" s="24" t="s">
        <v>287</v>
      </c>
      <c r="C22" s="24" t="s">
        <v>235</v>
      </c>
      <c r="D22" s="64" t="s">
        <v>288</v>
      </c>
      <c r="E22" s="63" t="s">
        <v>289</v>
      </c>
      <c r="F22" s="23" t="s">
        <v>96</v>
      </c>
      <c r="G22" s="23">
        <v>12</v>
      </c>
      <c r="H22" s="23">
        <v>1800</v>
      </c>
      <c r="I22" s="23">
        <f t="shared" si="1"/>
        <v>21600</v>
      </c>
      <c r="J22" s="24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</row>
    <row r="23" s="13" customFormat="1" ht="189" spans="1:216">
      <c r="A23" s="23">
        <v>9</v>
      </c>
      <c r="B23" s="24" t="s">
        <v>246</v>
      </c>
      <c r="C23" s="24" t="s">
        <v>235</v>
      </c>
      <c r="D23" s="24" t="s">
        <v>247</v>
      </c>
      <c r="E23" s="63" t="s">
        <v>248</v>
      </c>
      <c r="F23" s="23" t="s">
        <v>194</v>
      </c>
      <c r="G23" s="23">
        <v>6</v>
      </c>
      <c r="H23" s="23">
        <v>1500</v>
      </c>
      <c r="I23" s="23">
        <f t="shared" si="1"/>
        <v>9000</v>
      </c>
      <c r="J23" s="24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</row>
    <row r="24" s="51" customFormat="1" ht="81" spans="1:253">
      <c r="A24" s="23">
        <v>10</v>
      </c>
      <c r="B24" s="24" t="s">
        <v>249</v>
      </c>
      <c r="C24" s="24" t="s">
        <v>250</v>
      </c>
      <c r="D24" s="24" t="s">
        <v>251</v>
      </c>
      <c r="E24" s="63" t="s">
        <v>252</v>
      </c>
      <c r="F24" s="23" t="s">
        <v>253</v>
      </c>
      <c r="G24" s="23">
        <v>6</v>
      </c>
      <c r="H24" s="23">
        <v>14</v>
      </c>
      <c r="I24" s="23">
        <f t="shared" si="1"/>
        <v>84</v>
      </c>
      <c r="J24" s="24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</row>
    <row r="25" s="51" customFormat="1" ht="135" spans="1:253">
      <c r="A25" s="23">
        <v>11</v>
      </c>
      <c r="B25" s="24" t="s">
        <v>254</v>
      </c>
      <c r="C25" s="24" t="s">
        <v>235</v>
      </c>
      <c r="D25" s="64" t="s">
        <v>255</v>
      </c>
      <c r="E25" s="63" t="s">
        <v>256</v>
      </c>
      <c r="F25" s="23" t="s">
        <v>253</v>
      </c>
      <c r="G25" s="23">
        <v>6</v>
      </c>
      <c r="H25" s="23">
        <v>235</v>
      </c>
      <c r="I25" s="23">
        <f t="shared" si="1"/>
        <v>1410</v>
      </c>
      <c r="J25" s="24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66"/>
      <c r="IR25" s="66"/>
      <c r="IS25" s="66"/>
    </row>
    <row r="26" s="51" customFormat="1" ht="94.5" spans="1:253">
      <c r="A26" s="23">
        <v>12</v>
      </c>
      <c r="B26" s="24" t="s">
        <v>259</v>
      </c>
      <c r="C26" s="24" t="s">
        <v>235</v>
      </c>
      <c r="D26" s="64" t="s">
        <v>260</v>
      </c>
      <c r="E26" s="63" t="s">
        <v>261</v>
      </c>
      <c r="F26" s="23" t="s">
        <v>253</v>
      </c>
      <c r="G26" s="23">
        <v>6</v>
      </c>
      <c r="H26" s="23">
        <v>185</v>
      </c>
      <c r="I26" s="23">
        <f t="shared" si="1"/>
        <v>1110</v>
      </c>
      <c r="J26" s="24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  <c r="IR26" s="66"/>
      <c r="IS26" s="66"/>
    </row>
    <row r="27" s="51" customFormat="1" ht="81" spans="1:253">
      <c r="A27" s="23">
        <v>13</v>
      </c>
      <c r="B27" s="24" t="s">
        <v>262</v>
      </c>
      <c r="C27" s="24" t="s">
        <v>263</v>
      </c>
      <c r="D27" s="64" t="s">
        <v>264</v>
      </c>
      <c r="E27" s="63" t="s">
        <v>265</v>
      </c>
      <c r="F27" s="23" t="s">
        <v>253</v>
      </c>
      <c r="G27" s="23">
        <v>6</v>
      </c>
      <c r="H27" s="23">
        <v>140</v>
      </c>
      <c r="I27" s="23">
        <f t="shared" si="1"/>
        <v>840</v>
      </c>
      <c r="J27" s="24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6"/>
      <c r="HJ27" s="66"/>
      <c r="HK27" s="66"/>
      <c r="HL27" s="66"/>
      <c r="HM27" s="66"/>
      <c r="HN27" s="66"/>
      <c r="HO27" s="66"/>
      <c r="HP27" s="66"/>
      <c r="HQ27" s="66"/>
      <c r="HR27" s="66"/>
      <c r="HS27" s="66"/>
      <c r="HT27" s="66"/>
      <c r="HU27" s="66"/>
      <c r="HV27" s="66"/>
      <c r="HW27" s="66"/>
      <c r="HX27" s="66"/>
      <c r="HY27" s="66"/>
      <c r="HZ27" s="66"/>
      <c r="IA27" s="66"/>
      <c r="IB27" s="66"/>
      <c r="IC27" s="66"/>
      <c r="ID27" s="66"/>
      <c r="IE27" s="66"/>
      <c r="IF27" s="66"/>
      <c r="IG27" s="66"/>
      <c r="IH27" s="66"/>
      <c r="II27" s="66"/>
      <c r="IJ27" s="66"/>
      <c r="IK27" s="66"/>
      <c r="IL27" s="66"/>
      <c r="IM27" s="66"/>
      <c r="IN27" s="66"/>
      <c r="IO27" s="66"/>
      <c r="IP27" s="66"/>
      <c r="IQ27" s="66"/>
      <c r="IR27" s="66"/>
      <c r="IS27" s="66"/>
    </row>
    <row r="28" s="51" customFormat="1" spans="1:253">
      <c r="A28" s="59" t="s">
        <v>290</v>
      </c>
      <c r="B28" s="60"/>
      <c r="C28" s="60"/>
      <c r="D28" s="61"/>
      <c r="E28" s="62"/>
      <c r="F28" s="62"/>
      <c r="G28" s="62"/>
      <c r="H28" s="62"/>
      <c r="I28" s="62"/>
      <c r="J28" s="62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  <c r="IQ28" s="66"/>
      <c r="IR28" s="66"/>
      <c r="IS28" s="66"/>
    </row>
    <row r="29" s="51" customFormat="1" spans="1:253">
      <c r="A29" s="23">
        <v>1</v>
      </c>
      <c r="B29" s="64" t="s">
        <v>290</v>
      </c>
      <c r="C29" s="64" t="s">
        <v>291</v>
      </c>
      <c r="D29" s="64" t="s">
        <v>290</v>
      </c>
      <c r="E29" s="63"/>
      <c r="F29" s="23" t="s">
        <v>98</v>
      </c>
      <c r="G29" s="23">
        <v>6</v>
      </c>
      <c r="H29" s="23">
        <v>42000</v>
      </c>
      <c r="I29" s="23">
        <f t="shared" ref="I29:I37" si="2">G29*H29</f>
        <v>252000</v>
      </c>
      <c r="J29" s="24" t="s">
        <v>270</v>
      </c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  <c r="IQ29" s="66"/>
      <c r="IR29" s="66"/>
      <c r="IS29" s="66"/>
    </row>
    <row r="30" s="51" customFormat="1" spans="1:211">
      <c r="A30" s="59" t="s">
        <v>292</v>
      </c>
      <c r="B30" s="60"/>
      <c r="C30" s="60"/>
      <c r="D30" s="61"/>
      <c r="E30" s="62"/>
      <c r="F30" s="62"/>
      <c r="G30" s="62"/>
      <c r="H30" s="62"/>
      <c r="I30" s="62"/>
      <c r="J30" s="62"/>
      <c r="K30" s="66"/>
      <c r="L30" s="66"/>
      <c r="M30" s="66"/>
      <c r="N30" s="66"/>
      <c r="O30" s="66"/>
      <c r="P30" s="66"/>
      <c r="Q30" s="66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</row>
    <row r="31" s="51" customFormat="1" ht="364.5" spans="1:253">
      <c r="A31" s="23">
        <v>1</v>
      </c>
      <c r="B31" s="24" t="s">
        <v>293</v>
      </c>
      <c r="C31" s="24" t="s">
        <v>235</v>
      </c>
      <c r="D31" s="64" t="s">
        <v>244</v>
      </c>
      <c r="E31" s="63" t="s">
        <v>248</v>
      </c>
      <c r="F31" s="23" t="s">
        <v>194</v>
      </c>
      <c r="G31" s="23">
        <v>6</v>
      </c>
      <c r="H31" s="23">
        <v>1500</v>
      </c>
      <c r="I31" s="23">
        <f t="shared" si="2"/>
        <v>9000</v>
      </c>
      <c r="J31" s="24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  <c r="IQ31" s="66"/>
      <c r="IR31" s="66"/>
      <c r="IS31" s="66"/>
    </row>
    <row r="32" s="51" customFormat="1" ht="189" spans="1:253">
      <c r="A32" s="23">
        <v>2</v>
      </c>
      <c r="B32" s="24" t="s">
        <v>246</v>
      </c>
      <c r="C32" s="24" t="s">
        <v>235</v>
      </c>
      <c r="D32" s="24" t="s">
        <v>247</v>
      </c>
      <c r="E32" s="63" t="s">
        <v>252</v>
      </c>
      <c r="F32" s="23" t="s">
        <v>194</v>
      </c>
      <c r="G32" s="23">
        <v>1</v>
      </c>
      <c r="H32" s="23">
        <v>1400</v>
      </c>
      <c r="I32" s="23">
        <f t="shared" si="2"/>
        <v>1400</v>
      </c>
      <c r="J32" s="24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  <c r="IJ32" s="66"/>
      <c r="IK32" s="66"/>
      <c r="IL32" s="66"/>
      <c r="IM32" s="66"/>
      <c r="IN32" s="66"/>
      <c r="IO32" s="66"/>
      <c r="IP32" s="66"/>
      <c r="IQ32" s="66"/>
      <c r="IR32" s="66"/>
      <c r="IS32" s="66"/>
    </row>
    <row r="33" s="51" customFormat="1" ht="135" spans="1:253">
      <c r="A33" s="23">
        <v>3</v>
      </c>
      <c r="B33" s="24" t="s">
        <v>254</v>
      </c>
      <c r="C33" s="24" t="s">
        <v>235</v>
      </c>
      <c r="D33" s="64" t="s">
        <v>255</v>
      </c>
      <c r="E33" s="63" t="s">
        <v>256</v>
      </c>
      <c r="F33" s="23" t="s">
        <v>253</v>
      </c>
      <c r="G33" s="23">
        <v>1</v>
      </c>
      <c r="H33" s="23">
        <v>235</v>
      </c>
      <c r="I33" s="23">
        <f t="shared" si="2"/>
        <v>235</v>
      </c>
      <c r="J33" s="24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7"/>
      <c r="FB33" s="67"/>
      <c r="FC33" s="67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  <c r="IH33" s="66"/>
      <c r="II33" s="66"/>
      <c r="IJ33" s="66"/>
      <c r="IK33" s="66"/>
      <c r="IL33" s="66"/>
      <c r="IM33" s="66"/>
      <c r="IN33" s="66"/>
      <c r="IO33" s="66"/>
      <c r="IP33" s="66"/>
      <c r="IQ33" s="66"/>
      <c r="IR33" s="66"/>
      <c r="IS33" s="66"/>
    </row>
    <row r="34" s="51" customFormat="1" ht="94.5" spans="1:253">
      <c r="A34" s="23">
        <v>4</v>
      </c>
      <c r="B34" s="24" t="s">
        <v>259</v>
      </c>
      <c r="C34" s="24" t="s">
        <v>235</v>
      </c>
      <c r="D34" s="64" t="s">
        <v>260</v>
      </c>
      <c r="E34" s="63" t="s">
        <v>261</v>
      </c>
      <c r="F34" s="23" t="s">
        <v>253</v>
      </c>
      <c r="G34" s="23">
        <v>1</v>
      </c>
      <c r="H34" s="23">
        <v>185</v>
      </c>
      <c r="I34" s="23">
        <f t="shared" si="2"/>
        <v>185</v>
      </c>
      <c r="J34" s="24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  <c r="IQ34" s="66"/>
      <c r="IR34" s="66"/>
      <c r="IS34" s="66"/>
    </row>
    <row r="35" s="51" customFormat="1" ht="81" spans="1:253">
      <c r="A35" s="23">
        <v>5</v>
      </c>
      <c r="B35" s="24" t="s">
        <v>262</v>
      </c>
      <c r="C35" s="24" t="s">
        <v>263</v>
      </c>
      <c r="D35" s="64" t="s">
        <v>264</v>
      </c>
      <c r="E35" s="63" t="s">
        <v>265</v>
      </c>
      <c r="F35" s="23" t="s">
        <v>253</v>
      </c>
      <c r="G35" s="23">
        <v>1</v>
      </c>
      <c r="H35" s="23">
        <v>140</v>
      </c>
      <c r="I35" s="23">
        <f t="shared" si="2"/>
        <v>140</v>
      </c>
      <c r="J35" s="24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67"/>
      <c r="FC35" s="67"/>
      <c r="FD35" s="67"/>
      <c r="FE35" s="67"/>
      <c r="FF35" s="67"/>
      <c r="FG35" s="67"/>
      <c r="FH35" s="67"/>
      <c r="FI35" s="67"/>
      <c r="FJ35" s="67"/>
      <c r="FK35" s="67"/>
      <c r="FL35" s="67"/>
      <c r="FM35" s="67"/>
      <c r="FN35" s="67"/>
      <c r="FO35" s="67"/>
      <c r="FP35" s="67"/>
      <c r="FQ35" s="67"/>
      <c r="FR35" s="67"/>
      <c r="FS35" s="67"/>
      <c r="FT35" s="67"/>
      <c r="FU35" s="67"/>
      <c r="FV35" s="67"/>
      <c r="FW35" s="67"/>
      <c r="FX35" s="67"/>
      <c r="FY35" s="67"/>
      <c r="FZ35" s="67"/>
      <c r="GA35" s="67"/>
      <c r="GB35" s="67"/>
      <c r="GC35" s="67"/>
      <c r="GD35" s="67"/>
      <c r="GE35" s="67"/>
      <c r="GF35" s="67"/>
      <c r="GG35" s="67"/>
      <c r="GH35" s="67"/>
      <c r="GI35" s="67"/>
      <c r="GJ35" s="67"/>
      <c r="GK35" s="67"/>
      <c r="GL35" s="67"/>
      <c r="GM35" s="67"/>
      <c r="GN35" s="67"/>
      <c r="GO35" s="67"/>
      <c r="GP35" s="67"/>
      <c r="GQ35" s="67"/>
      <c r="GR35" s="67"/>
      <c r="GS35" s="67"/>
      <c r="GT35" s="67"/>
      <c r="GU35" s="67"/>
      <c r="GV35" s="67"/>
      <c r="GW35" s="67"/>
      <c r="GX35" s="67"/>
      <c r="GY35" s="67"/>
      <c r="GZ35" s="67"/>
      <c r="HA35" s="67"/>
      <c r="HB35" s="67"/>
      <c r="HC35" s="67"/>
      <c r="HD35" s="67"/>
      <c r="HE35" s="67"/>
      <c r="HF35" s="67"/>
      <c r="HG35" s="67"/>
      <c r="HH35" s="67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  <c r="IH35" s="66"/>
      <c r="II35" s="66"/>
      <c r="IJ35" s="66"/>
      <c r="IK35" s="66"/>
      <c r="IL35" s="66"/>
      <c r="IM35" s="66"/>
      <c r="IN35" s="66"/>
      <c r="IO35" s="66"/>
      <c r="IP35" s="66"/>
      <c r="IQ35" s="66"/>
      <c r="IR35" s="66"/>
      <c r="IS35" s="66"/>
    </row>
    <row r="36" s="51" customFormat="1" ht="409.5" spans="1:253">
      <c r="A36" s="23">
        <v>6</v>
      </c>
      <c r="B36" s="24" t="s">
        <v>294</v>
      </c>
      <c r="C36" s="24" t="s">
        <v>235</v>
      </c>
      <c r="D36" s="24" t="s">
        <v>295</v>
      </c>
      <c r="E36" s="63" t="s">
        <v>296</v>
      </c>
      <c r="F36" s="23" t="s">
        <v>194</v>
      </c>
      <c r="G36" s="23">
        <v>13</v>
      </c>
      <c r="H36" s="23">
        <v>850</v>
      </c>
      <c r="I36" s="23">
        <f t="shared" si="2"/>
        <v>11050</v>
      </c>
      <c r="J36" s="24" t="s">
        <v>297</v>
      </c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67"/>
      <c r="FC36" s="67"/>
      <c r="FD36" s="67"/>
      <c r="FE36" s="67"/>
      <c r="FF36" s="67"/>
      <c r="FG36" s="67"/>
      <c r="FH36" s="67"/>
      <c r="FI36" s="67"/>
      <c r="FJ36" s="67"/>
      <c r="FK36" s="67"/>
      <c r="FL36" s="67"/>
      <c r="FM36" s="67"/>
      <c r="FN36" s="67"/>
      <c r="FO36" s="67"/>
      <c r="FP36" s="67"/>
      <c r="FQ36" s="67"/>
      <c r="FR36" s="67"/>
      <c r="FS36" s="67"/>
      <c r="FT36" s="67"/>
      <c r="FU36" s="67"/>
      <c r="FV36" s="67"/>
      <c r="FW36" s="67"/>
      <c r="FX36" s="67"/>
      <c r="FY36" s="67"/>
      <c r="FZ36" s="67"/>
      <c r="GA36" s="67"/>
      <c r="GB36" s="67"/>
      <c r="GC36" s="67"/>
      <c r="GD36" s="67"/>
      <c r="GE36" s="67"/>
      <c r="GF36" s="67"/>
      <c r="GG36" s="67"/>
      <c r="GH36" s="67"/>
      <c r="GI36" s="67"/>
      <c r="GJ36" s="67"/>
      <c r="GK36" s="67"/>
      <c r="GL36" s="67"/>
      <c r="GM36" s="67"/>
      <c r="GN36" s="67"/>
      <c r="GO36" s="67"/>
      <c r="GP36" s="67"/>
      <c r="GQ36" s="67"/>
      <c r="GR36" s="67"/>
      <c r="GS36" s="67"/>
      <c r="GT36" s="67"/>
      <c r="GU36" s="67"/>
      <c r="GV36" s="67"/>
      <c r="GW36" s="67"/>
      <c r="GX36" s="67"/>
      <c r="GY36" s="67"/>
      <c r="GZ36" s="67"/>
      <c r="HA36" s="67"/>
      <c r="HB36" s="67"/>
      <c r="HC36" s="67"/>
      <c r="HD36" s="67"/>
      <c r="HE36" s="67"/>
      <c r="HF36" s="67"/>
      <c r="HG36" s="67"/>
      <c r="HH36" s="67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  <c r="IJ36" s="66"/>
      <c r="IK36" s="66"/>
      <c r="IL36" s="66"/>
      <c r="IM36" s="66"/>
      <c r="IN36" s="66"/>
      <c r="IO36" s="66"/>
      <c r="IP36" s="66"/>
      <c r="IQ36" s="66"/>
      <c r="IR36" s="66"/>
      <c r="IS36" s="66"/>
    </row>
    <row r="37" s="51" customFormat="1" spans="1:253">
      <c r="A37" s="23">
        <v>7</v>
      </c>
      <c r="B37" s="24" t="s">
        <v>298</v>
      </c>
      <c r="C37" s="24" t="s">
        <v>299</v>
      </c>
      <c r="D37" s="24" t="s">
        <v>298</v>
      </c>
      <c r="E37" s="63"/>
      <c r="F37" s="23" t="s">
        <v>194</v>
      </c>
      <c r="G37" s="23">
        <v>13</v>
      </c>
      <c r="H37" s="23">
        <v>50</v>
      </c>
      <c r="I37" s="23">
        <f t="shared" si="2"/>
        <v>650</v>
      </c>
      <c r="J37" s="24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6"/>
      <c r="HJ37" s="66"/>
      <c r="HK37" s="66"/>
      <c r="HL37" s="66"/>
      <c r="HM37" s="66"/>
      <c r="HN37" s="66"/>
      <c r="HO37" s="66"/>
      <c r="HP37" s="66"/>
      <c r="HQ37" s="66"/>
      <c r="HR37" s="66"/>
      <c r="HS37" s="66"/>
      <c r="HT37" s="66"/>
      <c r="HU37" s="66"/>
      <c r="HV37" s="66"/>
      <c r="HW37" s="66"/>
      <c r="HX37" s="66"/>
      <c r="HY37" s="66"/>
      <c r="HZ37" s="66"/>
      <c r="IA37" s="66"/>
      <c r="IB37" s="66"/>
      <c r="IC37" s="66"/>
      <c r="ID37" s="66"/>
      <c r="IE37" s="66"/>
      <c r="IF37" s="66"/>
      <c r="IG37" s="66"/>
      <c r="IH37" s="66"/>
      <c r="II37" s="66"/>
      <c r="IJ37" s="66"/>
      <c r="IK37" s="66"/>
      <c r="IL37" s="66"/>
      <c r="IM37" s="66"/>
      <c r="IN37" s="66"/>
      <c r="IO37" s="66"/>
      <c r="IP37" s="66"/>
      <c r="IQ37" s="66"/>
      <c r="IR37" s="66"/>
      <c r="IS37" s="66"/>
    </row>
    <row r="38" s="51" customFormat="1" spans="1:253">
      <c r="A38" s="59" t="s">
        <v>300</v>
      </c>
      <c r="B38" s="60"/>
      <c r="C38" s="60"/>
      <c r="D38" s="61"/>
      <c r="E38" s="62"/>
      <c r="F38" s="62"/>
      <c r="G38" s="62"/>
      <c r="H38" s="62"/>
      <c r="I38" s="62"/>
      <c r="J38" s="62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  <c r="IJ38" s="66"/>
      <c r="IK38" s="66"/>
      <c r="IL38" s="66"/>
      <c r="IM38" s="66"/>
      <c r="IN38" s="66"/>
      <c r="IO38" s="66"/>
      <c r="IP38" s="66"/>
      <c r="IQ38" s="66"/>
      <c r="IR38" s="66"/>
      <c r="IS38" s="66"/>
    </row>
    <row r="39" s="51" customFormat="1" ht="54" spans="1:253">
      <c r="A39" s="23">
        <v>1</v>
      </c>
      <c r="B39" s="24" t="s">
        <v>301</v>
      </c>
      <c r="C39" s="24" t="s">
        <v>235</v>
      </c>
      <c r="D39" s="24" t="s">
        <v>302</v>
      </c>
      <c r="E39" s="63" t="s">
        <v>303</v>
      </c>
      <c r="F39" s="23" t="s">
        <v>98</v>
      </c>
      <c r="G39" s="23">
        <v>1</v>
      </c>
      <c r="H39" s="23">
        <v>10000</v>
      </c>
      <c r="I39" s="23">
        <f t="shared" ref="I39:I56" si="3">G39*H39</f>
        <v>10000</v>
      </c>
      <c r="J39" s="2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  <c r="CC39" s="67"/>
      <c r="CD39" s="67"/>
      <c r="CE39" s="67"/>
      <c r="CF39" s="67"/>
      <c r="CG39" s="67"/>
      <c r="CH39" s="67"/>
      <c r="CI39" s="67"/>
      <c r="CJ39" s="67"/>
      <c r="CK39" s="67"/>
      <c r="CL39" s="67"/>
      <c r="CM39" s="67"/>
      <c r="CN39" s="67"/>
      <c r="CO39" s="67"/>
      <c r="CP39" s="67"/>
      <c r="CQ39" s="67"/>
      <c r="CR39" s="67"/>
      <c r="CS39" s="67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67"/>
      <c r="DJ39" s="67"/>
      <c r="DK39" s="67"/>
      <c r="DL39" s="67"/>
      <c r="DM39" s="67"/>
      <c r="DN39" s="67"/>
      <c r="DO39" s="67"/>
      <c r="DP39" s="67"/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FF39" s="67"/>
      <c r="FG39" s="67"/>
      <c r="FH39" s="67"/>
      <c r="FI39" s="67"/>
      <c r="FJ39" s="67"/>
      <c r="FK39" s="67"/>
      <c r="FL39" s="67"/>
      <c r="FM39" s="67"/>
      <c r="FN39" s="67"/>
      <c r="FO39" s="67"/>
      <c r="FP39" s="67"/>
      <c r="FQ39" s="67"/>
      <c r="FR39" s="67"/>
      <c r="FS39" s="67"/>
      <c r="FT39" s="67"/>
      <c r="FU39" s="67"/>
      <c r="FV39" s="67"/>
      <c r="FW39" s="67"/>
      <c r="FX39" s="67"/>
      <c r="FY39" s="67"/>
      <c r="FZ39" s="67"/>
      <c r="GA39" s="67"/>
      <c r="GB39" s="67"/>
      <c r="GC39" s="67"/>
      <c r="GD39" s="67"/>
      <c r="GE39" s="67"/>
      <c r="GF39" s="67"/>
      <c r="GG39" s="67"/>
      <c r="GH39" s="67"/>
      <c r="GI39" s="67"/>
      <c r="GJ39" s="67"/>
      <c r="GK39" s="67"/>
      <c r="GL39" s="67"/>
      <c r="GM39" s="67"/>
      <c r="GN39" s="67"/>
      <c r="GO39" s="67"/>
      <c r="GP39" s="67"/>
      <c r="GQ39" s="67"/>
      <c r="GR39" s="67"/>
      <c r="GS39" s="67"/>
      <c r="GT39" s="67"/>
      <c r="GU39" s="67"/>
      <c r="GV39" s="67"/>
      <c r="GW39" s="67"/>
      <c r="GX39" s="67"/>
      <c r="GY39" s="67"/>
      <c r="GZ39" s="67"/>
      <c r="HA39" s="67"/>
      <c r="HB39" s="67"/>
      <c r="HC39" s="67"/>
      <c r="HD39" s="67"/>
      <c r="HE39" s="67"/>
      <c r="HF39" s="67"/>
      <c r="HG39" s="67"/>
      <c r="HH39" s="67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  <c r="IJ39" s="66"/>
      <c r="IK39" s="66"/>
      <c r="IL39" s="66"/>
      <c r="IM39" s="66"/>
      <c r="IN39" s="66"/>
      <c r="IO39" s="66"/>
      <c r="IP39" s="66"/>
      <c r="IQ39" s="66"/>
      <c r="IR39" s="66"/>
      <c r="IS39" s="66"/>
    </row>
    <row r="40" s="13" customFormat="1" spans="1:216">
      <c r="A40" s="23"/>
      <c r="B40" s="24"/>
      <c r="C40" s="24" t="s">
        <v>235</v>
      </c>
      <c r="D40" s="24" t="s">
        <v>304</v>
      </c>
      <c r="E40" s="63"/>
      <c r="F40" s="23" t="s">
        <v>98</v>
      </c>
      <c r="G40" s="23">
        <v>1</v>
      </c>
      <c r="H40" s="23">
        <v>5000</v>
      </c>
      <c r="I40" s="23">
        <f t="shared" si="3"/>
        <v>5000</v>
      </c>
      <c r="J40" s="24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</row>
    <row r="41" s="13" customFormat="1" ht="54" spans="1:216">
      <c r="A41" s="23"/>
      <c r="B41" s="24"/>
      <c r="C41" s="24" t="s">
        <v>235</v>
      </c>
      <c r="D41" s="24" t="s">
        <v>305</v>
      </c>
      <c r="E41" s="63"/>
      <c r="F41" s="23" t="s">
        <v>98</v>
      </c>
      <c r="G41" s="23">
        <v>1</v>
      </c>
      <c r="H41" s="23">
        <v>15000</v>
      </c>
      <c r="I41" s="23">
        <f t="shared" si="3"/>
        <v>15000</v>
      </c>
      <c r="J41" s="24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</row>
    <row r="42" s="13" customFormat="1" spans="1:216">
      <c r="A42" s="23"/>
      <c r="B42" s="24"/>
      <c r="C42" s="24" t="s">
        <v>235</v>
      </c>
      <c r="D42" s="24" t="s">
        <v>306</v>
      </c>
      <c r="E42" s="63"/>
      <c r="F42" s="23" t="s">
        <v>98</v>
      </c>
      <c r="G42" s="23">
        <v>1</v>
      </c>
      <c r="H42" s="23">
        <v>15000</v>
      </c>
      <c r="I42" s="23">
        <f t="shared" si="3"/>
        <v>15000</v>
      </c>
      <c r="J42" s="24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</row>
    <row r="43" s="13" customFormat="1" spans="1:216">
      <c r="A43" s="23"/>
      <c r="B43" s="24"/>
      <c r="C43" s="24" t="s">
        <v>235</v>
      </c>
      <c r="D43" s="24" t="s">
        <v>307</v>
      </c>
      <c r="E43" s="63"/>
      <c r="F43" s="23" t="s">
        <v>98</v>
      </c>
      <c r="G43" s="23">
        <v>1</v>
      </c>
      <c r="H43" s="23">
        <v>10000</v>
      </c>
      <c r="I43" s="23">
        <f t="shared" si="3"/>
        <v>10000</v>
      </c>
      <c r="J43" s="24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</row>
    <row r="44" s="51" customFormat="1" ht="67.5" spans="1:253">
      <c r="A44" s="23"/>
      <c r="B44" s="24"/>
      <c r="C44" s="24" t="s">
        <v>235</v>
      </c>
      <c r="D44" s="24" t="s">
        <v>308</v>
      </c>
      <c r="E44" s="63" t="s">
        <v>309</v>
      </c>
      <c r="F44" s="23" t="s">
        <v>194</v>
      </c>
      <c r="G44" s="23">
        <v>1</v>
      </c>
      <c r="H44" s="23">
        <v>38000</v>
      </c>
      <c r="I44" s="23">
        <f t="shared" si="3"/>
        <v>38000</v>
      </c>
      <c r="J44" s="24" t="s">
        <v>270</v>
      </c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7"/>
      <c r="CP44" s="67"/>
      <c r="CQ44" s="67"/>
      <c r="CR44" s="67"/>
      <c r="CS44" s="67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67"/>
      <c r="DJ44" s="67"/>
      <c r="DK44" s="67"/>
      <c r="DL44" s="67"/>
      <c r="DM44" s="67"/>
      <c r="DN44" s="67"/>
      <c r="DO44" s="67"/>
      <c r="DP44" s="67"/>
      <c r="DQ44" s="67"/>
      <c r="DR44" s="67"/>
      <c r="DS44" s="67"/>
      <c r="DT44" s="67"/>
      <c r="DU44" s="67"/>
      <c r="DV44" s="67"/>
      <c r="DW44" s="67"/>
      <c r="DX44" s="67"/>
      <c r="DY44" s="67"/>
      <c r="DZ44" s="67"/>
      <c r="EA44" s="67"/>
      <c r="EB44" s="67"/>
      <c r="EC44" s="67"/>
      <c r="ED44" s="67"/>
      <c r="EE44" s="67"/>
      <c r="EF44" s="67"/>
      <c r="EG44" s="67"/>
      <c r="EH44" s="67"/>
      <c r="EI44" s="67"/>
      <c r="EJ44" s="67"/>
      <c r="EK44" s="67"/>
      <c r="EL44" s="67"/>
      <c r="EM44" s="67"/>
      <c r="EN44" s="67"/>
      <c r="EO44" s="67"/>
      <c r="EP44" s="67"/>
      <c r="EQ44" s="67"/>
      <c r="ER44" s="67"/>
      <c r="ES44" s="67"/>
      <c r="ET44" s="67"/>
      <c r="EU44" s="67"/>
      <c r="EV44" s="67"/>
      <c r="EW44" s="67"/>
      <c r="EX44" s="67"/>
      <c r="EY44" s="67"/>
      <c r="EZ44" s="67"/>
      <c r="FA44" s="67"/>
      <c r="FB44" s="67"/>
      <c r="FC44" s="67"/>
      <c r="FD44" s="67"/>
      <c r="FE44" s="67"/>
      <c r="FF44" s="67"/>
      <c r="FG44" s="67"/>
      <c r="FH44" s="67"/>
      <c r="FI44" s="67"/>
      <c r="FJ44" s="67"/>
      <c r="FK44" s="67"/>
      <c r="FL44" s="67"/>
      <c r="FM44" s="67"/>
      <c r="FN44" s="67"/>
      <c r="FO44" s="67"/>
      <c r="FP44" s="67"/>
      <c r="FQ44" s="67"/>
      <c r="FR44" s="67"/>
      <c r="FS44" s="67"/>
      <c r="FT44" s="67"/>
      <c r="FU44" s="67"/>
      <c r="FV44" s="67"/>
      <c r="FW44" s="67"/>
      <c r="FX44" s="67"/>
      <c r="FY44" s="67"/>
      <c r="FZ44" s="67"/>
      <c r="GA44" s="67"/>
      <c r="GB44" s="67"/>
      <c r="GC44" s="67"/>
      <c r="GD44" s="67"/>
      <c r="GE44" s="67"/>
      <c r="GF44" s="67"/>
      <c r="GG44" s="67"/>
      <c r="GH44" s="67"/>
      <c r="GI44" s="67"/>
      <c r="GJ44" s="67"/>
      <c r="GK44" s="67"/>
      <c r="GL44" s="67"/>
      <c r="GM44" s="67"/>
      <c r="GN44" s="67"/>
      <c r="GO44" s="67"/>
      <c r="GP44" s="67"/>
      <c r="GQ44" s="67"/>
      <c r="GR44" s="67"/>
      <c r="GS44" s="67"/>
      <c r="GT44" s="67"/>
      <c r="GU44" s="67"/>
      <c r="GV44" s="67"/>
      <c r="GW44" s="67"/>
      <c r="GX44" s="67"/>
      <c r="GY44" s="67"/>
      <c r="GZ44" s="67"/>
      <c r="HA44" s="67"/>
      <c r="HB44" s="67"/>
      <c r="HC44" s="67"/>
      <c r="HD44" s="67"/>
      <c r="HE44" s="67"/>
      <c r="HF44" s="67"/>
      <c r="HG44" s="67"/>
      <c r="HH44" s="67"/>
      <c r="HI44" s="66"/>
      <c r="HJ44" s="66"/>
      <c r="HK44" s="66"/>
      <c r="HL44" s="66"/>
      <c r="HM44" s="66"/>
      <c r="HN44" s="66"/>
      <c r="HO44" s="66"/>
      <c r="HP44" s="66"/>
      <c r="HQ44" s="66"/>
      <c r="HR44" s="66"/>
      <c r="HS44" s="66"/>
      <c r="HT44" s="66"/>
      <c r="HU44" s="66"/>
      <c r="HV44" s="66"/>
      <c r="HW44" s="66"/>
      <c r="HX44" s="66"/>
      <c r="HY44" s="66"/>
      <c r="HZ44" s="66"/>
      <c r="IA44" s="66"/>
      <c r="IB44" s="66"/>
      <c r="IC44" s="66"/>
      <c r="ID44" s="66"/>
      <c r="IE44" s="66"/>
      <c r="IF44" s="66"/>
      <c r="IG44" s="66"/>
      <c r="IH44" s="66"/>
      <c r="II44" s="66"/>
      <c r="IJ44" s="66"/>
      <c r="IK44" s="66"/>
      <c r="IL44" s="66"/>
      <c r="IM44" s="66"/>
      <c r="IN44" s="66"/>
      <c r="IO44" s="66"/>
      <c r="IP44" s="66"/>
      <c r="IQ44" s="66"/>
      <c r="IR44" s="66"/>
      <c r="IS44" s="66"/>
    </row>
    <row r="45" s="13" customFormat="1" ht="216" spans="1:216">
      <c r="A45" s="23">
        <v>2</v>
      </c>
      <c r="B45" s="24" t="s">
        <v>310</v>
      </c>
      <c r="C45" s="24" t="s">
        <v>235</v>
      </c>
      <c r="D45" s="24" t="s">
        <v>311</v>
      </c>
      <c r="E45" s="63" t="s">
        <v>312</v>
      </c>
      <c r="F45" s="23" t="s">
        <v>194</v>
      </c>
      <c r="G45" s="23">
        <v>1</v>
      </c>
      <c r="H45" s="23">
        <v>6400</v>
      </c>
      <c r="I45" s="23">
        <f t="shared" si="3"/>
        <v>6400</v>
      </c>
      <c r="J45" s="24" t="s">
        <v>270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</row>
    <row r="46" s="13" customFormat="1" ht="40.5" spans="1:216">
      <c r="A46" s="23">
        <v>3</v>
      </c>
      <c r="B46" s="24" t="s">
        <v>313</v>
      </c>
      <c r="C46" s="24" t="s">
        <v>235</v>
      </c>
      <c r="D46" s="64" t="s">
        <v>288</v>
      </c>
      <c r="E46" s="63" t="s">
        <v>289</v>
      </c>
      <c r="F46" s="23" t="s">
        <v>96</v>
      </c>
      <c r="G46" s="23">
        <v>8</v>
      </c>
      <c r="H46" s="23">
        <v>1800</v>
      </c>
      <c r="I46" s="23">
        <f t="shared" si="3"/>
        <v>14400</v>
      </c>
      <c r="J46" s="24" t="s">
        <v>270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</row>
    <row r="47" s="9" customFormat="1" ht="54" spans="1:24">
      <c r="A47" s="23">
        <v>4</v>
      </c>
      <c r="B47" s="24" t="s">
        <v>314</v>
      </c>
      <c r="C47" s="24" t="s">
        <v>235</v>
      </c>
      <c r="D47" s="64" t="s">
        <v>315</v>
      </c>
      <c r="E47" s="63" t="s">
        <v>316</v>
      </c>
      <c r="F47" s="23" t="s">
        <v>194</v>
      </c>
      <c r="G47" s="23">
        <v>1</v>
      </c>
      <c r="H47" s="23">
        <v>10000</v>
      </c>
      <c r="I47" s="23">
        <f t="shared" si="3"/>
        <v>10000</v>
      </c>
      <c r="J47" s="24"/>
      <c r="K47" s="13"/>
      <c r="L47" s="51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s="52" customFormat="1" ht="40.5" spans="1:10">
      <c r="A48" s="23">
        <v>5</v>
      </c>
      <c r="B48" s="24" t="s">
        <v>317</v>
      </c>
      <c r="C48" s="24" t="s">
        <v>235</v>
      </c>
      <c r="D48" s="64" t="s">
        <v>318</v>
      </c>
      <c r="E48" s="63" t="s">
        <v>289</v>
      </c>
      <c r="F48" s="23" t="s">
        <v>96</v>
      </c>
      <c r="G48" s="23">
        <v>8</v>
      </c>
      <c r="H48" s="23">
        <v>1800</v>
      </c>
      <c r="I48" s="23">
        <f t="shared" si="3"/>
        <v>14400</v>
      </c>
      <c r="J48" s="24" t="s">
        <v>319</v>
      </c>
    </row>
    <row r="49" s="52" customFormat="1" ht="189" spans="1:10">
      <c r="A49" s="23">
        <v>6</v>
      </c>
      <c r="B49" s="24" t="s">
        <v>320</v>
      </c>
      <c r="C49" s="24" t="s">
        <v>235</v>
      </c>
      <c r="D49" s="64" t="s">
        <v>321</v>
      </c>
      <c r="E49" s="63" t="s">
        <v>322</v>
      </c>
      <c r="F49" s="23" t="s">
        <v>194</v>
      </c>
      <c r="G49" s="23">
        <v>8</v>
      </c>
      <c r="H49" s="23">
        <v>2160</v>
      </c>
      <c r="I49" s="23">
        <f t="shared" si="3"/>
        <v>17280</v>
      </c>
      <c r="J49" s="24" t="s">
        <v>270</v>
      </c>
    </row>
    <row r="50" s="52" customFormat="1" ht="229.5" spans="1:10">
      <c r="A50" s="23">
        <v>7</v>
      </c>
      <c r="B50" s="24" t="s">
        <v>323</v>
      </c>
      <c r="C50" s="24" t="s">
        <v>235</v>
      </c>
      <c r="D50" s="24" t="s">
        <v>324</v>
      </c>
      <c r="E50" s="63" t="s">
        <v>325</v>
      </c>
      <c r="F50" s="23" t="s">
        <v>194</v>
      </c>
      <c r="G50" s="23">
        <v>2</v>
      </c>
      <c r="H50" s="23">
        <v>2600</v>
      </c>
      <c r="I50" s="23">
        <f t="shared" si="3"/>
        <v>5200</v>
      </c>
      <c r="J50" s="24"/>
    </row>
    <row r="51" s="52" customFormat="1" ht="148.5" spans="1:10">
      <c r="A51" s="23">
        <v>8</v>
      </c>
      <c r="B51" s="24" t="s">
        <v>326</v>
      </c>
      <c r="C51" s="24" t="s">
        <v>235</v>
      </c>
      <c r="D51" s="24" t="s">
        <v>327</v>
      </c>
      <c r="E51" s="63" t="s">
        <v>309</v>
      </c>
      <c r="F51" s="23" t="s">
        <v>194</v>
      </c>
      <c r="G51" s="23">
        <v>1</v>
      </c>
      <c r="H51" s="23">
        <v>38000</v>
      </c>
      <c r="I51" s="23">
        <f t="shared" si="3"/>
        <v>38000</v>
      </c>
      <c r="J51" s="24"/>
    </row>
    <row r="52" s="9" customFormat="1" ht="121.5" spans="1:211">
      <c r="A52" s="23">
        <v>9</v>
      </c>
      <c r="B52" s="24" t="s">
        <v>328</v>
      </c>
      <c r="C52" s="24" t="s">
        <v>235</v>
      </c>
      <c r="D52" s="24" t="s">
        <v>329</v>
      </c>
      <c r="E52" s="63" t="s">
        <v>330</v>
      </c>
      <c r="F52" s="23" t="s">
        <v>98</v>
      </c>
      <c r="G52" s="23">
        <v>4</v>
      </c>
      <c r="H52" s="23">
        <v>28000</v>
      </c>
      <c r="I52" s="23">
        <f t="shared" si="3"/>
        <v>112000</v>
      </c>
      <c r="J52" s="24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</row>
    <row r="53" s="9" customFormat="1" spans="1:211">
      <c r="A53" s="23">
        <v>10</v>
      </c>
      <c r="B53" s="24" t="s">
        <v>331</v>
      </c>
      <c r="C53" s="24" t="s">
        <v>332</v>
      </c>
      <c r="D53" s="24" t="s">
        <v>333</v>
      </c>
      <c r="E53" s="63"/>
      <c r="F53" s="23" t="s">
        <v>194</v>
      </c>
      <c r="G53" s="23">
        <v>4</v>
      </c>
      <c r="H53" s="23">
        <v>6000</v>
      </c>
      <c r="I53" s="23">
        <f t="shared" si="3"/>
        <v>24000</v>
      </c>
      <c r="J53" s="24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</row>
    <row r="54" s="9" customFormat="1" spans="1:211">
      <c r="A54" s="23">
        <v>11</v>
      </c>
      <c r="B54" s="24" t="s">
        <v>334</v>
      </c>
      <c r="C54" s="24" t="s">
        <v>335</v>
      </c>
      <c r="D54" s="24" t="s">
        <v>336</v>
      </c>
      <c r="E54" s="63"/>
      <c r="F54" s="23" t="s">
        <v>98</v>
      </c>
      <c r="G54" s="23">
        <v>1</v>
      </c>
      <c r="H54" s="23">
        <v>72000</v>
      </c>
      <c r="I54" s="23">
        <f t="shared" si="3"/>
        <v>72000</v>
      </c>
      <c r="J54" s="24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</row>
    <row r="55" s="9" customFormat="1" spans="1:211">
      <c r="A55" s="23">
        <v>12</v>
      </c>
      <c r="B55" s="24" t="s">
        <v>337</v>
      </c>
      <c r="C55" s="24" t="s">
        <v>338</v>
      </c>
      <c r="D55" s="24" t="s">
        <v>339</v>
      </c>
      <c r="E55" s="63"/>
      <c r="F55" s="23" t="s">
        <v>194</v>
      </c>
      <c r="G55" s="23">
        <v>2</v>
      </c>
      <c r="H55" s="23">
        <v>5000</v>
      </c>
      <c r="I55" s="23">
        <f t="shared" si="3"/>
        <v>10000</v>
      </c>
      <c r="J55" s="24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</row>
    <row r="56" s="9" customFormat="1" spans="1:211">
      <c r="A56" s="23">
        <v>13</v>
      </c>
      <c r="B56" s="24" t="s">
        <v>340</v>
      </c>
      <c r="C56" s="24"/>
      <c r="D56" s="24" t="s">
        <v>341</v>
      </c>
      <c r="E56" s="63"/>
      <c r="F56" s="23" t="s">
        <v>194</v>
      </c>
      <c r="G56" s="23">
        <v>16</v>
      </c>
      <c r="H56" s="23">
        <v>1900</v>
      </c>
      <c r="I56" s="23">
        <f t="shared" si="3"/>
        <v>30400</v>
      </c>
      <c r="J56" s="24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</row>
    <row r="57" s="9" customFormat="1" spans="1:211">
      <c r="A57" s="59" t="s">
        <v>342</v>
      </c>
      <c r="B57" s="60"/>
      <c r="C57" s="60"/>
      <c r="D57" s="61"/>
      <c r="E57" s="62"/>
      <c r="F57" s="62"/>
      <c r="G57" s="62"/>
      <c r="H57" s="62"/>
      <c r="I57" s="62"/>
      <c r="J57" s="62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</row>
    <row r="58" s="9" customFormat="1" spans="1:211">
      <c r="A58" s="23">
        <v>1</v>
      </c>
      <c r="B58" s="24" t="s">
        <v>343</v>
      </c>
      <c r="C58" s="24"/>
      <c r="D58" s="24"/>
      <c r="E58" s="63"/>
      <c r="F58" s="23" t="s">
        <v>116</v>
      </c>
      <c r="G58" s="23">
        <v>1</v>
      </c>
      <c r="H58" s="23">
        <v>20000</v>
      </c>
      <c r="I58" s="23">
        <f t="shared" ref="I58:I63" si="4">G58*H58</f>
        <v>20000</v>
      </c>
      <c r="J58" s="24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</row>
    <row r="59" s="9" customFormat="1" spans="1:211">
      <c r="A59" s="23">
        <v>2</v>
      </c>
      <c r="B59" s="24" t="s">
        <v>344</v>
      </c>
      <c r="C59" s="24"/>
      <c r="D59" s="24"/>
      <c r="E59" s="63"/>
      <c r="F59" s="23" t="s">
        <v>116</v>
      </c>
      <c r="G59" s="23">
        <v>1</v>
      </c>
      <c r="H59" s="23">
        <v>60000</v>
      </c>
      <c r="I59" s="23">
        <f t="shared" si="4"/>
        <v>60000</v>
      </c>
      <c r="J59" s="24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</row>
    <row r="60" s="9" customFormat="1" ht="27" spans="1:211">
      <c r="A60" s="23">
        <v>3</v>
      </c>
      <c r="B60" s="24" t="s">
        <v>345</v>
      </c>
      <c r="C60" s="24" t="s">
        <v>346</v>
      </c>
      <c r="D60" s="64" t="s">
        <v>347</v>
      </c>
      <c r="E60" s="63"/>
      <c r="F60" s="23" t="s">
        <v>194</v>
      </c>
      <c r="G60" s="23">
        <v>16</v>
      </c>
      <c r="H60" s="23">
        <v>410</v>
      </c>
      <c r="I60" s="23">
        <f t="shared" si="4"/>
        <v>6560</v>
      </c>
      <c r="J60" s="63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</row>
    <row r="61" s="9" customFormat="1" ht="40.5" spans="1:211">
      <c r="A61" s="23">
        <v>4</v>
      </c>
      <c r="B61" s="24" t="s">
        <v>348</v>
      </c>
      <c r="C61" s="24" t="s">
        <v>346</v>
      </c>
      <c r="D61" s="64" t="s">
        <v>349</v>
      </c>
      <c r="E61" s="63"/>
      <c r="F61" s="23" t="s">
        <v>194</v>
      </c>
      <c r="G61" s="23">
        <v>3</v>
      </c>
      <c r="H61" s="23">
        <v>390</v>
      </c>
      <c r="I61" s="23">
        <f t="shared" si="4"/>
        <v>1170</v>
      </c>
      <c r="J61" s="63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</row>
    <row r="62" s="9" customFormat="1" ht="40.5" spans="1:211">
      <c r="A62" s="23">
        <v>5</v>
      </c>
      <c r="B62" s="24" t="s">
        <v>350</v>
      </c>
      <c r="C62" s="24" t="s">
        <v>346</v>
      </c>
      <c r="D62" s="64" t="s">
        <v>351</v>
      </c>
      <c r="E62" s="63"/>
      <c r="F62" s="23" t="s">
        <v>194</v>
      </c>
      <c r="G62" s="23">
        <v>1</v>
      </c>
      <c r="H62" s="23">
        <v>260</v>
      </c>
      <c r="I62" s="23">
        <f t="shared" si="4"/>
        <v>260</v>
      </c>
      <c r="J62" s="63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</row>
    <row r="63" s="9" customFormat="1" ht="391.5" spans="1:211">
      <c r="A63" s="23">
        <v>6</v>
      </c>
      <c r="B63" s="24" t="s">
        <v>352</v>
      </c>
      <c r="C63" s="24" t="s">
        <v>346</v>
      </c>
      <c r="D63" s="64" t="s">
        <v>353</v>
      </c>
      <c r="E63" s="63"/>
      <c r="F63" s="23" t="s">
        <v>148</v>
      </c>
      <c r="G63" s="23">
        <v>1</v>
      </c>
      <c r="H63" s="23">
        <v>630</v>
      </c>
      <c r="I63" s="23">
        <f t="shared" si="4"/>
        <v>630</v>
      </c>
      <c r="J63" s="63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</row>
    <row r="64" s="9" customFormat="1" ht="27" customHeight="1" spans="1:211">
      <c r="A64" s="23"/>
      <c r="B64" s="24"/>
      <c r="C64" s="24"/>
      <c r="D64" s="64"/>
      <c r="E64" s="63"/>
      <c r="F64" s="23"/>
      <c r="G64" s="23"/>
      <c r="H64" s="23"/>
      <c r="I64" s="23"/>
      <c r="J64" s="63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</row>
    <row r="65" ht="27" customHeight="1" spans="1:10">
      <c r="A65" s="68"/>
      <c r="B65" s="69" t="s">
        <v>135</v>
      </c>
      <c r="C65" s="70"/>
      <c r="D65" s="71"/>
      <c r="E65" s="72"/>
      <c r="F65" s="73"/>
      <c r="G65" s="69">
        <f>SUM(I5:I64)</f>
        <v>1045620</v>
      </c>
      <c r="H65" s="70"/>
      <c r="I65" s="74"/>
      <c r="J65" s="75"/>
    </row>
  </sheetData>
  <mergeCells count="13">
    <mergeCell ref="A1:F1"/>
    <mergeCell ref="A3:C3"/>
    <mergeCell ref="G3:J3"/>
    <mergeCell ref="A4:D4"/>
    <mergeCell ref="A14:D14"/>
    <mergeCell ref="A28:D28"/>
    <mergeCell ref="A30:D30"/>
    <mergeCell ref="A38:D38"/>
    <mergeCell ref="A57:D57"/>
    <mergeCell ref="B65:D65"/>
    <mergeCell ref="G65:I65"/>
    <mergeCell ref="A39:A44"/>
    <mergeCell ref="B39:B44"/>
  </mergeCells>
  <printOptions horizontalCentered="1"/>
  <pageMargins left="0.66875" right="0.590277777777778" top="0.984027777777778" bottom="0.984027777777778" header="0.511805555555556" footer="0.511805555555556"/>
  <pageSetup paperSize="9" scale="52" orientation="portrait" horizontalDpi="600" verticalDpi="360"/>
  <headerFooter alignWithMargins="0">
    <oddHeader>&amp;C&amp;20&amp;B浙  江  天  辰  建  筑  设  计  有  限  公  司 —— 概  算  表</oddHeader>
    <oddFooter>&amp;C第 &amp;P 页，共 &amp;N 页</oddFooter>
  </headerFooter>
  <rowBreaks count="1" manualBreakCount="1">
    <brk id="49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60"/>
  <sheetViews>
    <sheetView view="pageBreakPreview" zoomScaleNormal="100" workbookViewId="0">
      <pane ySplit="1" topLeftCell="A35" activePane="bottomLeft" state="frozen"/>
      <selection/>
      <selection pane="bottomLeft" activeCell="D17" sqref="D17"/>
    </sheetView>
  </sheetViews>
  <sheetFormatPr defaultColWidth="9" defaultRowHeight="13.5"/>
  <cols>
    <col min="1" max="1" width="4.625" style="4" customWidth="1"/>
    <col min="2" max="2" width="17.625" style="5" customWidth="1"/>
    <col min="3" max="3" width="10" style="4" customWidth="1"/>
    <col min="4" max="4" width="81.75" style="6" customWidth="1"/>
    <col min="5" max="5" width="13.625" style="7" customWidth="1"/>
    <col min="6" max="6" width="4.625" style="8" customWidth="1"/>
    <col min="7" max="7" width="4.625" style="9" customWidth="1"/>
    <col min="8" max="8" width="6.375" style="5" customWidth="1"/>
    <col min="9" max="9" width="7.375" style="9" customWidth="1"/>
    <col min="10" max="10" width="10" style="9" customWidth="1"/>
    <col min="11" max="14" width="9" style="9"/>
    <col min="15" max="15" width="1.25" style="9" customWidth="1"/>
    <col min="16" max="24" width="9" style="9" hidden="1" customWidth="1"/>
    <col min="25" max="25" width="0.125" style="9" hidden="1" customWidth="1"/>
    <col min="26" max="37" width="9" style="9" hidden="1" customWidth="1"/>
    <col min="38" max="40" width="9" style="10" hidden="1" customWidth="1"/>
    <col min="41" max="137" width="9" style="10"/>
    <col min="138" max="138" width="6.5" style="10" customWidth="1"/>
    <col min="139" max="155" width="9" style="10" hidden="1" customWidth="1"/>
    <col min="156" max="211" width="9" style="10"/>
    <col min="212" max="16384" width="9" style="9"/>
  </cols>
  <sheetData>
    <row r="1" s="1" customFormat="1" spans="1:37">
      <c r="A1" s="11" t="s">
        <v>25</v>
      </c>
      <c r="B1" s="11"/>
      <c r="C1" s="11"/>
      <c r="D1" s="12"/>
      <c r="E1" s="11"/>
      <c r="F1" s="11"/>
      <c r="G1" s="13"/>
      <c r="H1" s="11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="1" customFormat="1" spans="1:10">
      <c r="A2" s="14" t="s">
        <v>2</v>
      </c>
      <c r="B2" s="14" t="s">
        <v>225</v>
      </c>
      <c r="C2" s="14" t="s">
        <v>226</v>
      </c>
      <c r="D2" s="14" t="s">
        <v>227</v>
      </c>
      <c r="E2" s="14" t="s">
        <v>228</v>
      </c>
      <c r="F2" s="15" t="s">
        <v>29</v>
      </c>
      <c r="G2" s="16" t="s">
        <v>229</v>
      </c>
      <c r="H2" s="16" t="s">
        <v>230</v>
      </c>
      <c r="I2" s="16" t="s">
        <v>231</v>
      </c>
      <c r="J2" s="46" t="s">
        <v>232</v>
      </c>
    </row>
    <row r="3" s="2" customFormat="1" ht="27" customHeight="1" spans="1:10">
      <c r="A3" s="17" t="s">
        <v>233</v>
      </c>
      <c r="B3" s="18"/>
      <c r="C3" s="18"/>
      <c r="D3" s="19"/>
      <c r="E3" s="20"/>
      <c r="F3" s="21" t="s">
        <v>37</v>
      </c>
      <c r="G3" s="22"/>
      <c r="H3" s="22"/>
      <c r="I3" s="22"/>
      <c r="J3" s="47"/>
    </row>
    <row r="4" s="2" customFormat="1" ht="27" customHeight="1" spans="1:10">
      <c r="A4" s="23">
        <v>1</v>
      </c>
      <c r="B4" s="24" t="s">
        <v>234</v>
      </c>
      <c r="C4" s="25" t="s">
        <v>332</v>
      </c>
      <c r="D4" s="24" t="s">
        <v>236</v>
      </c>
      <c r="E4" s="26"/>
      <c r="F4" s="23" t="s">
        <v>194</v>
      </c>
      <c r="G4" s="23">
        <v>2</v>
      </c>
      <c r="H4" s="23">
        <v>4800</v>
      </c>
      <c r="I4" s="23">
        <f t="shared" ref="I4:I12" si="0">G4*H4</f>
        <v>9600</v>
      </c>
      <c r="J4" s="24"/>
    </row>
    <row r="5" s="2" customFormat="1" ht="27" customHeight="1" spans="1:10">
      <c r="A5" s="23">
        <v>2</v>
      </c>
      <c r="B5" s="25" t="s">
        <v>238</v>
      </c>
      <c r="C5" s="25" t="s">
        <v>235</v>
      </c>
      <c r="D5" s="27" t="s">
        <v>239</v>
      </c>
      <c r="E5" s="26" t="s">
        <v>240</v>
      </c>
      <c r="F5" s="28" t="s">
        <v>194</v>
      </c>
      <c r="G5" s="28" t="s">
        <v>241</v>
      </c>
      <c r="H5" s="28">
        <v>2200</v>
      </c>
      <c r="I5" s="23">
        <f t="shared" si="0"/>
        <v>2200</v>
      </c>
      <c r="J5" s="25" t="s">
        <v>242</v>
      </c>
    </row>
    <row r="6" s="2" customFormat="1" ht="27" customHeight="1" spans="1:10">
      <c r="A6" s="23">
        <v>3</v>
      </c>
      <c r="B6" s="25" t="s">
        <v>243</v>
      </c>
      <c r="C6" s="25" t="s">
        <v>235</v>
      </c>
      <c r="D6" s="27" t="s">
        <v>244</v>
      </c>
      <c r="E6" s="26" t="s">
        <v>245</v>
      </c>
      <c r="F6" s="28" t="s">
        <v>194</v>
      </c>
      <c r="G6" s="28">
        <v>9</v>
      </c>
      <c r="H6" s="28">
        <v>850</v>
      </c>
      <c r="I6" s="23">
        <f t="shared" si="0"/>
        <v>7650</v>
      </c>
      <c r="J6" s="25"/>
    </row>
    <row r="7" s="2" customFormat="1" ht="27" customHeight="1" spans="1:10">
      <c r="A7" s="23">
        <v>4</v>
      </c>
      <c r="B7" s="25" t="s">
        <v>246</v>
      </c>
      <c r="C7" s="25" t="s">
        <v>235</v>
      </c>
      <c r="D7" s="25" t="s">
        <v>247</v>
      </c>
      <c r="E7" s="26" t="s">
        <v>248</v>
      </c>
      <c r="F7" s="28" t="s">
        <v>194</v>
      </c>
      <c r="G7" s="28">
        <v>14</v>
      </c>
      <c r="H7" s="28">
        <v>1500</v>
      </c>
      <c r="I7" s="23">
        <f t="shared" si="0"/>
        <v>21000</v>
      </c>
      <c r="J7" s="25"/>
    </row>
    <row r="8" s="2" customFormat="1" ht="27" customHeight="1" spans="1:10">
      <c r="A8" s="23">
        <v>5</v>
      </c>
      <c r="B8" s="24" t="s">
        <v>249</v>
      </c>
      <c r="C8" s="24" t="s">
        <v>250</v>
      </c>
      <c r="D8" s="24" t="s">
        <v>251</v>
      </c>
      <c r="E8" s="26" t="s">
        <v>252</v>
      </c>
      <c r="F8" s="23" t="s">
        <v>253</v>
      </c>
      <c r="G8" s="23">
        <v>14</v>
      </c>
      <c r="H8" s="23">
        <v>14</v>
      </c>
      <c r="I8" s="23">
        <f t="shared" si="0"/>
        <v>196</v>
      </c>
      <c r="J8" s="24"/>
    </row>
    <row r="9" s="2" customFormat="1" ht="27" customHeight="1" spans="1:10">
      <c r="A9" s="23">
        <v>6</v>
      </c>
      <c r="B9" s="25" t="s">
        <v>254</v>
      </c>
      <c r="C9" s="25" t="s">
        <v>235</v>
      </c>
      <c r="D9" s="27" t="s">
        <v>255</v>
      </c>
      <c r="E9" s="26" t="s">
        <v>256</v>
      </c>
      <c r="F9" s="28" t="s">
        <v>253</v>
      </c>
      <c r="G9" s="28">
        <v>8</v>
      </c>
      <c r="H9" s="28">
        <v>235</v>
      </c>
      <c r="I9" s="23">
        <f t="shared" si="0"/>
        <v>1880</v>
      </c>
      <c r="J9" s="25"/>
    </row>
    <row r="10" s="2" customFormat="1" ht="27" customHeight="1" spans="1:10">
      <c r="A10" s="23">
        <v>7</v>
      </c>
      <c r="B10" s="25" t="s">
        <v>257</v>
      </c>
      <c r="C10" s="25" t="s">
        <v>235</v>
      </c>
      <c r="D10" s="27" t="s">
        <v>255</v>
      </c>
      <c r="E10" s="26" t="s">
        <v>258</v>
      </c>
      <c r="F10" s="28" t="s">
        <v>253</v>
      </c>
      <c r="G10" s="28">
        <v>6</v>
      </c>
      <c r="H10" s="28">
        <v>465</v>
      </c>
      <c r="I10" s="23">
        <f t="shared" si="0"/>
        <v>2790</v>
      </c>
      <c r="J10" s="25"/>
    </row>
    <row r="11" s="2" customFormat="1" ht="27" customHeight="1" spans="1:10">
      <c r="A11" s="23">
        <v>8</v>
      </c>
      <c r="B11" s="25" t="s">
        <v>259</v>
      </c>
      <c r="C11" s="25" t="s">
        <v>235</v>
      </c>
      <c r="D11" s="27" t="s">
        <v>260</v>
      </c>
      <c r="E11" s="26" t="s">
        <v>261</v>
      </c>
      <c r="F11" s="28" t="s">
        <v>253</v>
      </c>
      <c r="G11" s="28">
        <v>20</v>
      </c>
      <c r="H11" s="28">
        <v>185</v>
      </c>
      <c r="I11" s="23">
        <f t="shared" si="0"/>
        <v>3700</v>
      </c>
      <c r="J11" s="25"/>
    </row>
    <row r="12" s="2" customFormat="1" ht="27" customHeight="1" spans="1:10">
      <c r="A12" s="23">
        <v>9</v>
      </c>
      <c r="B12" s="25" t="s">
        <v>262</v>
      </c>
      <c r="C12" s="25" t="s">
        <v>263</v>
      </c>
      <c r="D12" s="27" t="s">
        <v>264</v>
      </c>
      <c r="E12" s="26" t="s">
        <v>265</v>
      </c>
      <c r="F12" s="28" t="s">
        <v>253</v>
      </c>
      <c r="G12" s="28">
        <v>20</v>
      </c>
      <c r="H12" s="28">
        <v>140</v>
      </c>
      <c r="I12" s="23">
        <f t="shared" si="0"/>
        <v>2800</v>
      </c>
      <c r="J12" s="25"/>
    </row>
    <row r="13" s="2" customFormat="1" ht="27" customHeight="1" spans="1:10">
      <c r="A13" s="29" t="s">
        <v>266</v>
      </c>
      <c r="B13" s="29"/>
      <c r="C13" s="29"/>
      <c r="D13" s="29"/>
      <c r="F13" s="29"/>
      <c r="G13" s="29"/>
      <c r="H13" s="29"/>
      <c r="I13" s="29"/>
      <c r="J13" s="29"/>
    </row>
    <row r="14" s="2" customFormat="1" ht="27" customHeight="1" spans="1:10">
      <c r="A14" s="23">
        <v>1</v>
      </c>
      <c r="B14" s="24" t="s">
        <v>267</v>
      </c>
      <c r="C14" s="24" t="s">
        <v>235</v>
      </c>
      <c r="D14" s="24" t="s">
        <v>268</v>
      </c>
      <c r="E14" s="26" t="s">
        <v>269</v>
      </c>
      <c r="F14" s="23" t="s">
        <v>194</v>
      </c>
      <c r="G14" s="23">
        <v>6</v>
      </c>
      <c r="H14" s="23">
        <v>2200</v>
      </c>
      <c r="I14" s="23">
        <f t="shared" ref="I14:I26" si="1">G14*H14</f>
        <v>13200</v>
      </c>
      <c r="J14" s="24" t="s">
        <v>270</v>
      </c>
    </row>
    <row r="15" s="2" customFormat="1" ht="27" customHeight="1" spans="1:10">
      <c r="A15" s="23">
        <v>2</v>
      </c>
      <c r="B15" s="24" t="s">
        <v>271</v>
      </c>
      <c r="C15" s="24" t="s">
        <v>235</v>
      </c>
      <c r="D15" s="24" t="s">
        <v>268</v>
      </c>
      <c r="E15" s="26" t="s">
        <v>269</v>
      </c>
      <c r="F15" s="23" t="s">
        <v>194</v>
      </c>
      <c r="G15" s="23">
        <v>6</v>
      </c>
      <c r="H15" s="23">
        <v>2200</v>
      </c>
      <c r="I15" s="23">
        <f t="shared" si="1"/>
        <v>13200</v>
      </c>
      <c r="J15" s="24"/>
    </row>
    <row r="16" s="2" customFormat="1" ht="27" customHeight="1" spans="1:10">
      <c r="A16" s="23">
        <v>3</v>
      </c>
      <c r="B16" s="25" t="s">
        <v>272</v>
      </c>
      <c r="C16" s="25" t="s">
        <v>235</v>
      </c>
      <c r="D16" s="27" t="s">
        <v>273</v>
      </c>
      <c r="E16" s="26" t="s">
        <v>274</v>
      </c>
      <c r="F16" s="28" t="s">
        <v>194</v>
      </c>
      <c r="G16" s="28">
        <v>6</v>
      </c>
      <c r="H16" s="28">
        <v>2400</v>
      </c>
      <c r="I16" s="23">
        <f t="shared" si="1"/>
        <v>14400</v>
      </c>
      <c r="J16" s="25"/>
    </row>
    <row r="17" s="2" customFormat="1" ht="27" customHeight="1" spans="1:10">
      <c r="A17" s="23">
        <v>4</v>
      </c>
      <c r="B17" s="24" t="s">
        <v>275</v>
      </c>
      <c r="C17" s="24" t="s">
        <v>235</v>
      </c>
      <c r="D17" s="24" t="s">
        <v>276</v>
      </c>
      <c r="E17" s="26" t="s">
        <v>277</v>
      </c>
      <c r="F17" s="23" t="s">
        <v>194</v>
      </c>
      <c r="G17" s="23">
        <v>6</v>
      </c>
      <c r="H17" s="23">
        <v>900</v>
      </c>
      <c r="I17" s="23">
        <f t="shared" si="1"/>
        <v>5400</v>
      </c>
      <c r="J17" s="24"/>
    </row>
    <row r="18" s="2" customFormat="1" ht="27" customHeight="1" spans="1:10">
      <c r="A18" s="23">
        <v>5</v>
      </c>
      <c r="B18" s="25" t="s">
        <v>278</v>
      </c>
      <c r="C18" s="25" t="s">
        <v>235</v>
      </c>
      <c r="D18" s="25" t="s">
        <v>279</v>
      </c>
      <c r="E18" s="26" t="s">
        <v>280</v>
      </c>
      <c r="F18" s="28" t="s">
        <v>148</v>
      </c>
      <c r="G18" s="28">
        <v>6</v>
      </c>
      <c r="H18" s="28">
        <v>1300</v>
      </c>
      <c r="I18" s="23">
        <f t="shared" si="1"/>
        <v>7800</v>
      </c>
      <c r="J18" s="25"/>
    </row>
    <row r="19" s="2" customFormat="1" ht="27" customHeight="1" spans="1:10">
      <c r="A19" s="23">
        <v>6</v>
      </c>
      <c r="B19" s="25" t="s">
        <v>281</v>
      </c>
      <c r="C19" s="25" t="s">
        <v>235</v>
      </c>
      <c r="D19" s="27" t="s">
        <v>282</v>
      </c>
      <c r="E19" s="26" t="s">
        <v>283</v>
      </c>
      <c r="F19" s="28" t="s">
        <v>194</v>
      </c>
      <c r="G19" s="28">
        <v>6</v>
      </c>
      <c r="H19" s="28">
        <v>1300</v>
      </c>
      <c r="I19" s="23">
        <f t="shared" si="1"/>
        <v>7800</v>
      </c>
      <c r="J19" s="25" t="s">
        <v>270</v>
      </c>
    </row>
    <row r="20" s="2" customFormat="1" ht="27" customHeight="1" spans="1:10">
      <c r="A20" s="23">
        <v>7</v>
      </c>
      <c r="B20" s="24" t="s">
        <v>284</v>
      </c>
      <c r="C20" s="24" t="s">
        <v>235</v>
      </c>
      <c r="D20" s="24" t="s">
        <v>285</v>
      </c>
      <c r="E20" s="26" t="s">
        <v>286</v>
      </c>
      <c r="F20" s="23" t="s">
        <v>194</v>
      </c>
      <c r="G20" s="23">
        <v>6</v>
      </c>
      <c r="H20" s="23">
        <v>13000</v>
      </c>
      <c r="I20" s="23">
        <f t="shared" si="1"/>
        <v>78000</v>
      </c>
      <c r="J20" s="48"/>
    </row>
    <row r="21" s="2" customFormat="1" ht="27" customHeight="1" spans="1:11">
      <c r="A21" s="23">
        <v>8</v>
      </c>
      <c r="B21" s="25" t="s">
        <v>287</v>
      </c>
      <c r="C21" s="25" t="s">
        <v>235</v>
      </c>
      <c r="D21" s="27" t="s">
        <v>288</v>
      </c>
      <c r="E21" s="30" t="s">
        <v>289</v>
      </c>
      <c r="F21" s="28" t="s">
        <v>96</v>
      </c>
      <c r="G21" s="23">
        <v>12</v>
      </c>
      <c r="H21" s="23">
        <v>1800</v>
      </c>
      <c r="I21" s="23">
        <f t="shared" si="1"/>
        <v>21600</v>
      </c>
      <c r="J21" s="24"/>
      <c r="K21" s="49"/>
    </row>
    <row r="22" s="2" customFormat="1" ht="27" customHeight="1" spans="1:10">
      <c r="A22" s="23">
        <v>9</v>
      </c>
      <c r="B22" s="25" t="s">
        <v>246</v>
      </c>
      <c r="C22" s="25" t="s">
        <v>235</v>
      </c>
      <c r="D22" s="25" t="s">
        <v>247</v>
      </c>
      <c r="E22" s="26" t="s">
        <v>248</v>
      </c>
      <c r="F22" s="28" t="s">
        <v>194</v>
      </c>
      <c r="G22" s="28">
        <v>6</v>
      </c>
      <c r="H22" s="28">
        <v>1500</v>
      </c>
      <c r="I22" s="23">
        <f t="shared" si="1"/>
        <v>9000</v>
      </c>
      <c r="J22" s="25"/>
    </row>
    <row r="23" s="2" customFormat="1" ht="27" customHeight="1" spans="1:10">
      <c r="A23" s="23">
        <v>10</v>
      </c>
      <c r="B23" s="24" t="s">
        <v>249</v>
      </c>
      <c r="C23" s="24" t="s">
        <v>250</v>
      </c>
      <c r="D23" s="24" t="s">
        <v>251</v>
      </c>
      <c r="E23" s="26" t="s">
        <v>252</v>
      </c>
      <c r="F23" s="23" t="s">
        <v>253</v>
      </c>
      <c r="G23" s="23">
        <v>6</v>
      </c>
      <c r="H23" s="23">
        <v>14</v>
      </c>
      <c r="I23" s="23">
        <f t="shared" si="1"/>
        <v>84</v>
      </c>
      <c r="J23" s="24"/>
    </row>
    <row r="24" s="2" customFormat="1" ht="27" customHeight="1" spans="1:10">
      <c r="A24" s="23">
        <v>11</v>
      </c>
      <c r="B24" s="25" t="s">
        <v>254</v>
      </c>
      <c r="C24" s="25" t="s">
        <v>235</v>
      </c>
      <c r="D24" s="27" t="s">
        <v>255</v>
      </c>
      <c r="E24" s="26" t="s">
        <v>256</v>
      </c>
      <c r="F24" s="28" t="s">
        <v>253</v>
      </c>
      <c r="G24" s="28">
        <v>6</v>
      </c>
      <c r="H24" s="28">
        <v>235</v>
      </c>
      <c r="I24" s="23">
        <f t="shared" si="1"/>
        <v>1410</v>
      </c>
      <c r="J24" s="25"/>
    </row>
    <row r="25" s="2" customFormat="1" ht="27" customHeight="1" spans="1:10">
      <c r="A25" s="23">
        <v>12</v>
      </c>
      <c r="B25" s="25" t="s">
        <v>259</v>
      </c>
      <c r="C25" s="25" t="s">
        <v>235</v>
      </c>
      <c r="D25" s="27" t="s">
        <v>260</v>
      </c>
      <c r="E25" s="26" t="s">
        <v>261</v>
      </c>
      <c r="F25" s="28" t="s">
        <v>253</v>
      </c>
      <c r="G25" s="28">
        <v>6</v>
      </c>
      <c r="H25" s="28">
        <v>185</v>
      </c>
      <c r="I25" s="23">
        <f t="shared" si="1"/>
        <v>1110</v>
      </c>
      <c r="J25" s="25"/>
    </row>
    <row r="26" s="2" customFormat="1" ht="27" customHeight="1" spans="1:10">
      <c r="A26" s="23">
        <v>13</v>
      </c>
      <c r="B26" s="25" t="s">
        <v>262</v>
      </c>
      <c r="C26" s="25" t="s">
        <v>263</v>
      </c>
      <c r="D26" s="27" t="s">
        <v>264</v>
      </c>
      <c r="E26" s="26" t="s">
        <v>265</v>
      </c>
      <c r="F26" s="28" t="s">
        <v>253</v>
      </c>
      <c r="G26" s="28">
        <v>6</v>
      </c>
      <c r="H26" s="28">
        <v>140</v>
      </c>
      <c r="I26" s="23">
        <f t="shared" si="1"/>
        <v>840</v>
      </c>
      <c r="J26" s="25"/>
    </row>
    <row r="27" s="2" customFormat="1" ht="27" customHeight="1" spans="1:10">
      <c r="A27" s="29" t="s">
        <v>290</v>
      </c>
      <c r="B27" s="29"/>
      <c r="C27" s="29"/>
      <c r="D27" s="29"/>
      <c r="F27" s="29"/>
      <c r="G27" s="29"/>
      <c r="H27" s="29"/>
      <c r="I27" s="29"/>
      <c r="J27" s="29"/>
    </row>
    <row r="28" s="3" customFormat="1" ht="27" customHeight="1" spans="1:10">
      <c r="A28" s="31">
        <v>1</v>
      </c>
      <c r="B28" s="32" t="s">
        <v>290</v>
      </c>
      <c r="C28" s="32" t="s">
        <v>291</v>
      </c>
      <c r="D28" s="32" t="s">
        <v>290</v>
      </c>
      <c r="E28" s="33"/>
      <c r="F28" s="31" t="s">
        <v>98</v>
      </c>
      <c r="G28" s="31">
        <v>6</v>
      </c>
      <c r="H28" s="31">
        <v>34000</v>
      </c>
      <c r="I28" s="31">
        <f t="shared" ref="I28:I36" si="2">G28*H28</f>
        <v>204000</v>
      </c>
      <c r="J28" s="42" t="s">
        <v>270</v>
      </c>
    </row>
    <row r="29" s="2" customFormat="1" ht="27" customHeight="1" spans="1:10">
      <c r="A29" s="29" t="s">
        <v>292</v>
      </c>
      <c r="B29" s="29"/>
      <c r="C29" s="29"/>
      <c r="D29" s="29"/>
      <c r="F29" s="29"/>
      <c r="G29" s="29"/>
      <c r="H29" s="29"/>
      <c r="I29" s="29"/>
      <c r="J29" s="29"/>
    </row>
    <row r="30" s="2" customFormat="1" ht="27" customHeight="1" spans="1:10">
      <c r="A30" s="28">
        <v>1</v>
      </c>
      <c r="B30" s="25" t="s">
        <v>293</v>
      </c>
      <c r="C30" s="25" t="s">
        <v>235</v>
      </c>
      <c r="D30" s="27" t="s">
        <v>244</v>
      </c>
      <c r="E30" s="26" t="s">
        <v>248</v>
      </c>
      <c r="F30" s="28" t="s">
        <v>194</v>
      </c>
      <c r="G30" s="28">
        <v>6</v>
      </c>
      <c r="H30" s="28">
        <v>1500</v>
      </c>
      <c r="I30" s="28">
        <f t="shared" si="2"/>
        <v>9000</v>
      </c>
      <c r="J30" s="25"/>
    </row>
    <row r="31" s="2" customFormat="1" ht="27" customHeight="1" spans="1:10">
      <c r="A31" s="28">
        <v>2</v>
      </c>
      <c r="B31" s="25" t="s">
        <v>246</v>
      </c>
      <c r="C31" s="25" t="s">
        <v>235</v>
      </c>
      <c r="D31" s="25" t="s">
        <v>247</v>
      </c>
      <c r="E31" s="26" t="s">
        <v>252</v>
      </c>
      <c r="F31" s="28" t="s">
        <v>194</v>
      </c>
      <c r="G31" s="28">
        <v>1</v>
      </c>
      <c r="H31" s="23">
        <v>1400</v>
      </c>
      <c r="I31" s="23">
        <f t="shared" si="2"/>
        <v>1400</v>
      </c>
      <c r="J31" s="25"/>
    </row>
    <row r="32" s="2" customFormat="1" ht="27" customHeight="1" spans="1:10">
      <c r="A32" s="28">
        <v>3</v>
      </c>
      <c r="B32" s="25" t="s">
        <v>254</v>
      </c>
      <c r="C32" s="25" t="s">
        <v>235</v>
      </c>
      <c r="D32" s="27" t="s">
        <v>255</v>
      </c>
      <c r="E32" s="26" t="s">
        <v>256</v>
      </c>
      <c r="F32" s="28" t="s">
        <v>253</v>
      </c>
      <c r="G32" s="28">
        <v>1</v>
      </c>
      <c r="H32" s="28">
        <v>235</v>
      </c>
      <c r="I32" s="28">
        <f t="shared" si="2"/>
        <v>235</v>
      </c>
      <c r="J32" s="25"/>
    </row>
    <row r="33" s="2" customFormat="1" ht="27" customHeight="1" spans="1:10">
      <c r="A33" s="28">
        <v>4</v>
      </c>
      <c r="B33" s="25" t="s">
        <v>259</v>
      </c>
      <c r="C33" s="25" t="s">
        <v>235</v>
      </c>
      <c r="D33" s="27" t="s">
        <v>260</v>
      </c>
      <c r="E33" s="26" t="s">
        <v>261</v>
      </c>
      <c r="F33" s="28" t="s">
        <v>253</v>
      </c>
      <c r="G33" s="28">
        <v>1</v>
      </c>
      <c r="H33" s="28">
        <v>185</v>
      </c>
      <c r="I33" s="28">
        <f t="shared" si="2"/>
        <v>185</v>
      </c>
      <c r="J33" s="25"/>
    </row>
    <row r="34" s="2" customFormat="1" ht="27" customHeight="1" spans="1:10">
      <c r="A34" s="28">
        <v>5</v>
      </c>
      <c r="B34" s="25" t="s">
        <v>262</v>
      </c>
      <c r="C34" s="25" t="s">
        <v>263</v>
      </c>
      <c r="D34" s="27" t="s">
        <v>264</v>
      </c>
      <c r="E34" s="26" t="s">
        <v>265</v>
      </c>
      <c r="F34" s="28" t="s">
        <v>253</v>
      </c>
      <c r="G34" s="28">
        <v>1</v>
      </c>
      <c r="H34" s="28">
        <v>140</v>
      </c>
      <c r="I34" s="28">
        <f t="shared" si="2"/>
        <v>140</v>
      </c>
      <c r="J34" s="25"/>
    </row>
    <row r="35" s="2" customFormat="1" ht="27" customHeight="1" spans="1:10">
      <c r="A35" s="28">
        <v>6</v>
      </c>
      <c r="B35" s="25" t="s">
        <v>294</v>
      </c>
      <c r="C35" s="25" t="s">
        <v>235</v>
      </c>
      <c r="D35" s="25" t="s">
        <v>295</v>
      </c>
      <c r="E35" s="26" t="s">
        <v>296</v>
      </c>
      <c r="F35" s="28" t="s">
        <v>194</v>
      </c>
      <c r="G35" s="28">
        <v>13</v>
      </c>
      <c r="H35" s="28">
        <v>850</v>
      </c>
      <c r="I35" s="28">
        <f t="shared" si="2"/>
        <v>11050</v>
      </c>
      <c r="J35" s="25" t="s">
        <v>297</v>
      </c>
    </row>
    <row r="36" s="2" customFormat="1" ht="27" customHeight="1" spans="1:10">
      <c r="A36" s="28">
        <v>7</v>
      </c>
      <c r="B36" s="25" t="s">
        <v>298</v>
      </c>
      <c r="C36" s="25" t="s">
        <v>299</v>
      </c>
      <c r="D36" s="25" t="s">
        <v>298</v>
      </c>
      <c r="E36" s="26"/>
      <c r="F36" s="28" t="s">
        <v>194</v>
      </c>
      <c r="G36" s="28">
        <v>13</v>
      </c>
      <c r="H36" s="28">
        <v>50</v>
      </c>
      <c r="I36" s="28">
        <f t="shared" si="2"/>
        <v>650</v>
      </c>
      <c r="J36" s="25"/>
    </row>
    <row r="37" s="2" customFormat="1" ht="27" customHeight="1" spans="1:10">
      <c r="A37" s="29" t="s">
        <v>300</v>
      </c>
      <c r="B37" s="29"/>
      <c r="C37" s="29"/>
      <c r="D37" s="29"/>
      <c r="F37" s="29"/>
      <c r="G37" s="29"/>
      <c r="H37" s="29"/>
      <c r="I37" s="29"/>
      <c r="J37" s="29"/>
    </row>
    <row r="38" s="2" customFormat="1" ht="27" customHeight="1" spans="1:10">
      <c r="A38" s="23">
        <v>1</v>
      </c>
      <c r="B38" s="24" t="s">
        <v>301</v>
      </c>
      <c r="C38" s="24" t="s">
        <v>235</v>
      </c>
      <c r="D38" s="24" t="s">
        <v>302</v>
      </c>
      <c r="E38" s="26" t="s">
        <v>303</v>
      </c>
      <c r="F38" s="23" t="s">
        <v>98</v>
      </c>
      <c r="G38" s="23">
        <v>1</v>
      </c>
      <c r="H38" s="23">
        <v>10000</v>
      </c>
      <c r="I38" s="23">
        <f t="shared" ref="I38:I56" si="3">G38*H38</f>
        <v>10000</v>
      </c>
      <c r="J38" s="24"/>
    </row>
    <row r="39" s="2" customFormat="1" ht="27" customHeight="1" spans="1:10">
      <c r="A39" s="23"/>
      <c r="B39" s="24"/>
      <c r="C39" s="24" t="s">
        <v>235</v>
      </c>
      <c r="D39" s="24" t="s">
        <v>304</v>
      </c>
      <c r="E39" s="26"/>
      <c r="F39" s="23" t="s">
        <v>98</v>
      </c>
      <c r="G39" s="23">
        <v>1</v>
      </c>
      <c r="H39" s="23">
        <v>5000</v>
      </c>
      <c r="I39" s="23">
        <f t="shared" si="3"/>
        <v>5000</v>
      </c>
      <c r="J39" s="24"/>
    </row>
    <row r="40" s="2" customFormat="1" ht="27" customHeight="1" spans="1:10">
      <c r="A40" s="23"/>
      <c r="B40" s="24"/>
      <c r="C40" s="24" t="s">
        <v>235</v>
      </c>
      <c r="D40" s="24" t="s">
        <v>305</v>
      </c>
      <c r="E40" s="26"/>
      <c r="F40" s="23" t="s">
        <v>98</v>
      </c>
      <c r="G40" s="23">
        <v>1</v>
      </c>
      <c r="H40" s="23">
        <v>15000</v>
      </c>
      <c r="I40" s="23">
        <f t="shared" si="3"/>
        <v>15000</v>
      </c>
      <c r="J40" s="24"/>
    </row>
    <row r="41" s="2" customFormat="1" ht="27" customHeight="1" spans="1:10">
      <c r="A41" s="23"/>
      <c r="B41" s="24"/>
      <c r="C41" s="24" t="s">
        <v>235</v>
      </c>
      <c r="D41" s="24" t="s">
        <v>306</v>
      </c>
      <c r="E41" s="26"/>
      <c r="F41" s="23" t="s">
        <v>98</v>
      </c>
      <c r="G41" s="23">
        <v>1</v>
      </c>
      <c r="H41" s="23">
        <v>15000</v>
      </c>
      <c r="I41" s="23">
        <f t="shared" si="3"/>
        <v>15000</v>
      </c>
      <c r="J41" s="24"/>
    </row>
    <row r="42" s="2" customFormat="1" ht="27" customHeight="1" spans="1:10">
      <c r="A42" s="23"/>
      <c r="B42" s="24"/>
      <c r="C42" s="24" t="s">
        <v>235</v>
      </c>
      <c r="D42" s="24" t="s">
        <v>307</v>
      </c>
      <c r="E42" s="26"/>
      <c r="F42" s="23" t="s">
        <v>98</v>
      </c>
      <c r="G42" s="23">
        <v>1</v>
      </c>
      <c r="H42" s="23">
        <v>10000</v>
      </c>
      <c r="I42" s="23">
        <f t="shared" si="3"/>
        <v>10000</v>
      </c>
      <c r="J42" s="24"/>
    </row>
    <row r="43" s="2" customFormat="1" ht="27" customHeight="1" spans="1:10">
      <c r="A43" s="23"/>
      <c r="B43" s="24"/>
      <c r="C43" s="24" t="s">
        <v>235</v>
      </c>
      <c r="D43" s="24" t="s">
        <v>308</v>
      </c>
      <c r="E43" s="26" t="s">
        <v>309</v>
      </c>
      <c r="F43" s="23" t="s">
        <v>194</v>
      </c>
      <c r="G43" s="23">
        <v>1</v>
      </c>
      <c r="H43" s="23">
        <v>38000</v>
      </c>
      <c r="I43" s="23">
        <f t="shared" si="3"/>
        <v>38000</v>
      </c>
      <c r="J43" s="24" t="s">
        <v>270</v>
      </c>
    </row>
    <row r="44" s="2" customFormat="1" ht="27" customHeight="1" spans="1:10">
      <c r="A44" s="28">
        <v>2</v>
      </c>
      <c r="B44" s="25" t="s">
        <v>310</v>
      </c>
      <c r="C44" s="25" t="s">
        <v>235</v>
      </c>
      <c r="D44" s="25" t="s">
        <v>311</v>
      </c>
      <c r="E44" s="26" t="s">
        <v>312</v>
      </c>
      <c r="F44" s="28" t="s">
        <v>194</v>
      </c>
      <c r="G44" s="28">
        <v>1</v>
      </c>
      <c r="H44" s="28">
        <v>6400</v>
      </c>
      <c r="I44" s="23">
        <f t="shared" si="3"/>
        <v>6400</v>
      </c>
      <c r="J44" s="24" t="s">
        <v>270</v>
      </c>
    </row>
    <row r="45" s="2" customFormat="1" ht="27" customHeight="1" spans="1:10">
      <c r="A45" s="28">
        <v>3</v>
      </c>
      <c r="B45" s="25" t="s">
        <v>313</v>
      </c>
      <c r="C45" s="25" t="s">
        <v>235</v>
      </c>
      <c r="D45" s="27" t="s">
        <v>288</v>
      </c>
      <c r="E45" s="26" t="s">
        <v>289</v>
      </c>
      <c r="F45" s="28" t="s">
        <v>96</v>
      </c>
      <c r="G45" s="28">
        <v>8</v>
      </c>
      <c r="H45" s="28">
        <v>1800</v>
      </c>
      <c r="I45" s="23">
        <f t="shared" si="3"/>
        <v>14400</v>
      </c>
      <c r="J45" s="24" t="s">
        <v>270</v>
      </c>
    </row>
    <row r="46" s="2" customFormat="1" ht="27" customHeight="1" spans="1:10">
      <c r="A46" s="28">
        <v>4</v>
      </c>
      <c r="B46" s="25" t="s">
        <v>314</v>
      </c>
      <c r="C46" s="25" t="s">
        <v>235</v>
      </c>
      <c r="D46" s="27" t="s">
        <v>315</v>
      </c>
      <c r="E46" s="26" t="s">
        <v>316</v>
      </c>
      <c r="F46" s="28" t="s">
        <v>194</v>
      </c>
      <c r="G46" s="28">
        <v>1</v>
      </c>
      <c r="H46" s="28">
        <v>10000</v>
      </c>
      <c r="I46" s="23">
        <f t="shared" si="3"/>
        <v>10000</v>
      </c>
      <c r="J46" s="24"/>
    </row>
    <row r="47" s="2" customFormat="1" ht="27" customHeight="1" spans="1:10">
      <c r="A47" s="28">
        <v>5</v>
      </c>
      <c r="B47" s="25" t="s">
        <v>317</v>
      </c>
      <c r="C47" s="25" t="s">
        <v>235</v>
      </c>
      <c r="D47" s="27" t="s">
        <v>318</v>
      </c>
      <c r="E47" s="26" t="s">
        <v>289</v>
      </c>
      <c r="F47" s="28" t="s">
        <v>96</v>
      </c>
      <c r="G47" s="28">
        <v>8</v>
      </c>
      <c r="H47" s="28">
        <v>1800</v>
      </c>
      <c r="I47" s="23">
        <f t="shared" si="3"/>
        <v>14400</v>
      </c>
      <c r="J47" s="24" t="s">
        <v>319</v>
      </c>
    </row>
    <row r="48" s="2" customFormat="1" ht="27" customHeight="1" spans="1:10">
      <c r="A48" s="34">
        <v>6</v>
      </c>
      <c r="B48" s="35" t="s">
        <v>320</v>
      </c>
      <c r="C48" s="35" t="s">
        <v>235</v>
      </c>
      <c r="D48" s="36" t="s">
        <v>321</v>
      </c>
      <c r="E48" s="37" t="s">
        <v>322</v>
      </c>
      <c r="F48" s="34" t="s">
        <v>194</v>
      </c>
      <c r="G48" s="34">
        <v>8</v>
      </c>
      <c r="H48" s="34">
        <v>2160</v>
      </c>
      <c r="I48" s="39">
        <f t="shared" si="3"/>
        <v>17280</v>
      </c>
      <c r="J48" s="24" t="s">
        <v>270</v>
      </c>
    </row>
    <row r="49" s="2" customFormat="1" ht="27" customHeight="1" spans="1:10">
      <c r="A49" s="34">
        <v>7</v>
      </c>
      <c r="B49" s="38" t="s">
        <v>323</v>
      </c>
      <c r="C49" s="38" t="s">
        <v>235</v>
      </c>
      <c r="D49" s="38" t="s">
        <v>324</v>
      </c>
      <c r="E49" s="37" t="s">
        <v>325</v>
      </c>
      <c r="F49" s="39" t="s">
        <v>194</v>
      </c>
      <c r="G49" s="39">
        <v>2</v>
      </c>
      <c r="H49" s="39">
        <v>2600</v>
      </c>
      <c r="I49" s="39">
        <f t="shared" si="3"/>
        <v>5200</v>
      </c>
      <c r="J49" s="24"/>
    </row>
    <row r="50" s="2" customFormat="1" ht="27" customHeight="1" spans="1:10">
      <c r="A50" s="28">
        <v>8</v>
      </c>
      <c r="B50" s="24" t="s">
        <v>326</v>
      </c>
      <c r="C50" s="24" t="s">
        <v>235</v>
      </c>
      <c r="D50" s="24" t="s">
        <v>327</v>
      </c>
      <c r="E50" s="40" t="s">
        <v>309</v>
      </c>
      <c r="F50" s="23" t="s">
        <v>194</v>
      </c>
      <c r="G50" s="23">
        <v>1</v>
      </c>
      <c r="H50" s="23">
        <v>38000</v>
      </c>
      <c r="I50" s="23">
        <f t="shared" si="3"/>
        <v>38000</v>
      </c>
      <c r="J50" s="24"/>
    </row>
    <row r="51" s="3" customFormat="1" ht="27" customHeight="1" spans="1:10">
      <c r="A51" s="41">
        <v>9</v>
      </c>
      <c r="B51" s="42" t="s">
        <v>328</v>
      </c>
      <c r="C51" s="42" t="s">
        <v>235</v>
      </c>
      <c r="D51" s="42" t="s">
        <v>329</v>
      </c>
      <c r="E51" s="33" t="s">
        <v>330</v>
      </c>
      <c r="F51" s="31" t="s">
        <v>98</v>
      </c>
      <c r="G51" s="31">
        <v>1</v>
      </c>
      <c r="H51" s="31">
        <v>28000</v>
      </c>
      <c r="I51" s="31">
        <f t="shared" si="3"/>
        <v>28000</v>
      </c>
      <c r="J51" s="42"/>
    </row>
    <row r="52" s="3" customFormat="1" ht="27" customHeight="1" spans="1:10">
      <c r="A52" s="41">
        <v>10</v>
      </c>
      <c r="B52" s="42" t="s">
        <v>331</v>
      </c>
      <c r="C52" s="42" t="s">
        <v>332</v>
      </c>
      <c r="D52" s="42" t="s">
        <v>333</v>
      </c>
      <c r="E52" s="33"/>
      <c r="F52" s="31" t="s">
        <v>194</v>
      </c>
      <c r="G52" s="31">
        <v>10</v>
      </c>
      <c r="H52" s="31">
        <v>6000</v>
      </c>
      <c r="I52" s="31">
        <f t="shared" si="3"/>
        <v>60000</v>
      </c>
      <c r="J52" s="42"/>
    </row>
    <row r="53" s="3" customFormat="1" ht="27" customHeight="1" spans="1:10">
      <c r="A53" s="41">
        <v>11</v>
      </c>
      <c r="B53" s="42" t="s">
        <v>334</v>
      </c>
      <c r="C53" s="42" t="s">
        <v>335</v>
      </c>
      <c r="D53" s="42" t="s">
        <v>354</v>
      </c>
      <c r="E53" s="33"/>
      <c r="F53" s="31" t="s">
        <v>98</v>
      </c>
      <c r="G53" s="31">
        <v>1</v>
      </c>
      <c r="H53" s="31">
        <v>25000</v>
      </c>
      <c r="I53" s="31">
        <f t="shared" si="3"/>
        <v>25000</v>
      </c>
      <c r="J53" s="42"/>
    </row>
    <row r="54" s="2" customFormat="1" ht="27" customHeight="1" spans="1:10">
      <c r="A54" s="28">
        <v>12</v>
      </c>
      <c r="B54" s="24" t="s">
        <v>337</v>
      </c>
      <c r="C54" s="24" t="s">
        <v>338</v>
      </c>
      <c r="D54" s="24" t="s">
        <v>339</v>
      </c>
      <c r="E54" s="40"/>
      <c r="F54" s="23" t="s">
        <v>194</v>
      </c>
      <c r="G54" s="23">
        <v>2</v>
      </c>
      <c r="H54" s="23">
        <v>5000</v>
      </c>
      <c r="I54" s="23">
        <f t="shared" si="3"/>
        <v>10000</v>
      </c>
      <c r="J54" s="24"/>
    </row>
    <row r="55" s="2" customFormat="1" ht="27" customHeight="1" spans="1:10">
      <c r="A55" s="28">
        <v>13</v>
      </c>
      <c r="B55" s="24" t="s">
        <v>234</v>
      </c>
      <c r="C55" s="25" t="s">
        <v>332</v>
      </c>
      <c r="D55" s="24" t="s">
        <v>236</v>
      </c>
      <c r="E55" s="26"/>
      <c r="F55" s="23" t="s">
        <v>194</v>
      </c>
      <c r="G55" s="23">
        <v>4</v>
      </c>
      <c r="H55" s="23">
        <v>4800</v>
      </c>
      <c r="I55" s="23">
        <f t="shared" si="3"/>
        <v>19200</v>
      </c>
      <c r="J55" s="24"/>
    </row>
    <row r="56" s="2" customFormat="1" ht="27" customHeight="1" spans="1:10">
      <c r="A56" s="28">
        <v>14</v>
      </c>
      <c r="B56" s="24" t="s">
        <v>340</v>
      </c>
      <c r="C56" s="24"/>
      <c r="D56" s="24" t="s">
        <v>341</v>
      </c>
      <c r="E56" s="40"/>
      <c r="F56" s="23" t="s">
        <v>194</v>
      </c>
      <c r="G56" s="23">
        <v>12</v>
      </c>
      <c r="H56" s="23">
        <v>1900</v>
      </c>
      <c r="I56" s="23">
        <f t="shared" si="3"/>
        <v>22800</v>
      </c>
      <c r="J56" s="24"/>
    </row>
    <row r="57" s="2" customFormat="1" ht="27" customHeight="1" spans="1:10">
      <c r="A57" s="29" t="s">
        <v>342</v>
      </c>
      <c r="B57" s="29"/>
      <c r="C57" s="29"/>
      <c r="D57" s="29"/>
      <c r="E57" s="43"/>
      <c r="F57" s="29"/>
      <c r="G57" s="29"/>
      <c r="H57" s="29"/>
      <c r="I57" s="29"/>
      <c r="J57" s="29"/>
    </row>
    <row r="58" s="2" customFormat="1" ht="27" customHeight="1" spans="1:10">
      <c r="A58" s="28">
        <v>1</v>
      </c>
      <c r="B58" s="25" t="s">
        <v>343</v>
      </c>
      <c r="C58" s="25"/>
      <c r="D58" s="25"/>
      <c r="E58" s="40"/>
      <c r="F58" s="28" t="s">
        <v>116</v>
      </c>
      <c r="G58" s="28">
        <v>1</v>
      </c>
      <c r="H58" s="28">
        <v>20000</v>
      </c>
      <c r="I58" s="28">
        <f>G58*H58</f>
        <v>20000</v>
      </c>
      <c r="J58" s="24"/>
    </row>
    <row r="59" s="2" customFormat="1" ht="27" customHeight="1" spans="1:10">
      <c r="A59" s="28">
        <v>2</v>
      </c>
      <c r="B59" s="25" t="s">
        <v>344</v>
      </c>
      <c r="C59" s="25"/>
      <c r="D59" s="25"/>
      <c r="E59" s="40"/>
      <c r="F59" s="28" t="s">
        <v>116</v>
      </c>
      <c r="G59" s="28">
        <v>1</v>
      </c>
      <c r="H59" s="28">
        <v>60000</v>
      </c>
      <c r="I59" s="28">
        <f>G59*H59</f>
        <v>60000</v>
      </c>
      <c r="J59" s="24"/>
    </row>
    <row r="60" s="2" customFormat="1" ht="27" customHeight="1" spans="1:10">
      <c r="A60" s="44" t="s">
        <v>135</v>
      </c>
      <c r="B60" s="44"/>
      <c r="C60" s="44"/>
      <c r="D60" s="44"/>
      <c r="E60" s="26"/>
      <c r="F60" s="44"/>
      <c r="G60" s="44"/>
      <c r="H60" s="45"/>
      <c r="I60" s="50">
        <f>SUM(I4:I59)</f>
        <v>896000</v>
      </c>
      <c r="J60" s="24"/>
    </row>
  </sheetData>
  <mergeCells count="11">
    <mergeCell ref="A1:F1"/>
    <mergeCell ref="A3:D3"/>
    <mergeCell ref="F3:J3"/>
    <mergeCell ref="A13:J13"/>
    <mergeCell ref="A27:J27"/>
    <mergeCell ref="A29:J29"/>
    <mergeCell ref="A37:J37"/>
    <mergeCell ref="A57:J57"/>
    <mergeCell ref="A60:G60"/>
    <mergeCell ref="A38:A43"/>
    <mergeCell ref="B38:B43"/>
  </mergeCells>
  <printOptions horizontalCentered="1"/>
  <pageMargins left="0.66875" right="0.590277777777778" top="0.984027777777778" bottom="0.984027777777778" header="0.511805555555556" footer="0.511805555555556"/>
  <pageSetup paperSize="9" scale="52" orientation="portrait" horizontalDpi="600" verticalDpi="360"/>
  <headerFooter alignWithMargins="0">
    <oddHeader>&amp;C&amp;20&amp;B浙  江  天  辰  建  筑  设  计  有  限  公  司 —— 概  算  表</oddHeader>
    <oddFooter>&amp;C第 &amp;P 页，共 &amp;N 页</oddFooter>
  </headerFooter>
  <rowBreaks count="1" manualBreakCount="1">
    <brk id="4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1F装修</vt:lpstr>
      <vt:lpstr>2F装修</vt:lpstr>
      <vt:lpstr>安装</vt:lpstr>
      <vt:lpstr>家具</vt:lpstr>
      <vt:lpstr>原智能化系统</vt:lpstr>
      <vt:lpstr>调整后智能化系统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周卫华</cp:lastModifiedBy>
  <dcterms:created xsi:type="dcterms:W3CDTF">2003-05-28T08:32:00Z</dcterms:created>
  <cp:lastPrinted>2010-08-20T07:00:00Z</cp:lastPrinted>
  <dcterms:modified xsi:type="dcterms:W3CDTF">2023-06-08T01:50:23Z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A85E60E1CD1A4A708B691CE795EA4722_13</vt:lpwstr>
  </property>
</Properties>
</file>