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汇总表" sheetId="5" r:id="rId1"/>
    <sheet name="艺术定制" sheetId="2" r:id="rId2"/>
    <sheet name="多媒体硬件" sheetId="4" r:id="rId3"/>
  </sheets>
  <externalReferences>
    <externalReference r:id="rId4"/>
    <externalReference r:id="rId5"/>
    <externalReference r:id="rId6"/>
  </externalReferences>
  <definedNames>
    <definedName name="if">#REF!</definedName>
    <definedName name="XLRPARAMS_GCMC" hidden="1">[1]XLR_NoRangeSheet!$B$6</definedName>
    <definedName name="I">'[2]#REF!'!$A$1</definedName>
    <definedName name="_xlnm._FilterDatabase" localSheetId="1" hidden="1">艺术定制!$A$2:$H$18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4DF532AD202B4AECB29BAD97DF8629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224395" y="12095480"/>
          <a:ext cx="1843405" cy="15074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497BCC74CE36485C997DDE710CA0A18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164705" y="10939780"/>
          <a:ext cx="1962785" cy="11264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2F2498B7EE7F46F7B5039F43B998699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863205" y="1841500"/>
          <a:ext cx="3291840" cy="18897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BD41CAA3DF30471AAE4A0202C3E1936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863205" y="2222500"/>
          <a:ext cx="4886325" cy="43719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6E089808BB1D4BB2B8E324D56827582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863205" y="4508500"/>
          <a:ext cx="3038475" cy="24098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A71A8ED195084900B436B9B66388D67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863205" y="2603500"/>
          <a:ext cx="3552825" cy="36004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63FB32BAFDDA4B48B6E9A3A313AFAD7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643620" y="3429000"/>
          <a:ext cx="2857500" cy="42100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" name="ID_AA1E53A89B0C4058A4F72D729F7EF06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863205" y="4889500"/>
          <a:ext cx="9420225" cy="39147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1A55B03813004373AA1307EA6146204A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7863205" y="5270500"/>
          <a:ext cx="7719060" cy="30518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" name="ID_C5010864ADB04DD7B8C72F1863F13222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8643620" y="6096000"/>
          <a:ext cx="5200650" cy="27908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" name="ID_C39C3D9071E94AE9B9C193DB9653A1C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7863205" y="6794500"/>
          <a:ext cx="5955030" cy="30632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5" name="ID_79FE03E529B2450A8E25C2AA088143CB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7863205" y="7175500"/>
          <a:ext cx="3935730" cy="276987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<sst xmlns="http://schemas.openxmlformats.org/spreadsheetml/2006/main" count="537" uniqueCount="213">
  <si>
    <t>汇总表</t>
  </si>
  <si>
    <t>序号</t>
  </si>
  <si>
    <t>项目名称</t>
  </si>
  <si>
    <t>金额（元）</t>
  </si>
  <si>
    <t>备注</t>
  </si>
  <si>
    <t>艺术造型及场外定制</t>
  </si>
  <si>
    <t>多媒体硬件</t>
  </si>
  <si>
    <t>总计</t>
  </si>
  <si>
    <t>南浔城市规划展示中心升级项目定制品清单</t>
  </si>
  <si>
    <t>工作内容</t>
  </si>
  <si>
    <t>单位</t>
  </si>
  <si>
    <t>审核数量</t>
  </si>
  <si>
    <t>审核单价（元）</t>
  </si>
  <si>
    <t>审核合价(元)</t>
  </si>
  <si>
    <t>船帆模型</t>
  </si>
  <si>
    <t>吊装船帆模型
亚克力+方管边框
位置：1层序厅</t>
  </si>
  <si>
    <t>套</t>
  </si>
  <si>
    <t>弧形铁板造型</t>
  </si>
  <si>
    <t>1.弧形铁板造型（8430*8950mm范围）
2.2mm磨砂烤白漆铁板造型背面支撑(厚度250)
3.2mm磨砂烤漆铁板造型
4.钢架基层(专业厂家深化)</t>
  </si>
  <si>
    <t>项</t>
  </si>
  <si>
    <t>定制走字装置</t>
  </si>
  <si>
    <t>40*60*@60mm定制走字装置</t>
  </si>
  <si>
    <t>m2</t>
  </si>
  <si>
    <t>壁挂微缩模型</t>
  </si>
  <si>
    <t>壁挂微缩模型
位置：名城保护</t>
  </si>
  <si>
    <t>壁挂模型</t>
  </si>
  <si>
    <t>区位优势</t>
  </si>
  <si>
    <t>立体地图</t>
  </si>
  <si>
    <t>立体地图 2.2*3.8m
位置：名城保护</t>
  </si>
  <si>
    <t>玻璃阴刻造型</t>
  </si>
  <si>
    <t>导光玻璃内阴刻字（2400*3600mm）
位置：2F江南如画-富甲南浔，立面06</t>
  </si>
  <si>
    <t>定制物理精品模型</t>
  </si>
  <si>
    <t>定制物理精品模型（含基座贴膜，基座利旧）
位置：大学城、上合区、未来社区</t>
  </si>
  <si>
    <t>总规规划沙盘</t>
  </si>
  <si>
    <t>物理总规规划沙盘</t>
  </si>
  <si>
    <t>绿植造景</t>
  </si>
  <si>
    <t>艺术造型(假山、绿植、鹅卵石)</t>
  </si>
  <si>
    <t>定制实木座椅</t>
  </si>
  <si>
    <t>定制实木座椅
位置：2F</t>
  </si>
  <si>
    <t>个</t>
  </si>
  <si>
    <t>定制仿古造型</t>
  </si>
  <si>
    <t>含仿古屋檐造型、定制牌匾、10mm厚青石板门套、中式壁灯、定制窗花</t>
  </si>
  <si>
    <t>LED展示墙</t>
  </si>
  <si>
    <t>含造型、仿真绿植、仿真草坪（不含设备）</t>
  </si>
  <si>
    <t>小计</t>
  </si>
  <si>
    <t>税金</t>
  </si>
  <si>
    <t>合计</t>
  </si>
  <si>
    <t>南浔城市规划展示中心升级项目多媒体硬件清单</t>
  </si>
  <si>
    <t>数量</t>
  </si>
  <si>
    <t>单价（元）</t>
  </si>
  <si>
    <t>合价(元)</t>
  </si>
  <si>
    <t>一</t>
  </si>
  <si>
    <t>一层序厅</t>
  </si>
  <si>
    <t>P2.5 LED屏</t>
  </si>
  <si>
    <t>原屏体板卡更新；二次调试</t>
  </si>
  <si>
    <t>（利旧）</t>
  </si>
  <si>
    <t>原音响</t>
  </si>
  <si>
    <t>原音响利旧调试</t>
  </si>
  <si>
    <t>LED智能电箱</t>
  </si>
  <si>
    <t>原电箱利旧</t>
  </si>
  <si>
    <t>LED视频处理器</t>
  </si>
  <si>
    <t>卡莱特/诺瓦</t>
  </si>
  <si>
    <t>适配此项led大屏点对点显示
LED控制器系统</t>
  </si>
  <si>
    <t>台</t>
  </si>
  <si>
    <t>播放服务器</t>
  </si>
  <si>
    <t>定配</t>
  </si>
  <si>
    <t>Intel Core i5 -12600KF
华硕 B560M-PLUS
Kingston 16GB DDR4
NVIDIA GTX 1660Ti
SAMSUNG 120GB
金牌500W
托普龙工控机箱</t>
  </si>
  <si>
    <t>二</t>
  </si>
  <si>
    <t>南浔名片</t>
  </si>
  <si>
    <t>P1.5全彩LED屏</t>
  </si>
  <si>
    <t>海康威视</t>
  </si>
  <si>
    <t>·LED像素点间距1.5mm;
·刷新率：（Hz）3840；
·显示单元白平衡亮度≥600cd/㎡
·对比度≥3000：1;
·色温2000K~10000K可调
·包含满足展项需求的LED屏体、发送卡、电源、软件等全部内容</t>
  </si>
  <si>
    <t>LED安装结构</t>
  </si>
  <si>
    <t>厂家定制</t>
  </si>
  <si>
    <t>厂家专业制作
定制大型拼接LED吸磁钢结构
设计承重/拼接专业支架</t>
  </si>
  <si>
    <t>LED PLC配电箱</t>
  </si>
  <si>
    <t>定制电箱 5KW 带PLC功能电箱
内含电气导轨/空气开关/漏报开关/接线柱等</t>
  </si>
  <si>
    <t>三</t>
  </si>
  <si>
    <t>富庶江南</t>
  </si>
  <si>
    <t>P1.8 LED屏</t>
  </si>
  <si>
    <t>四</t>
  </si>
  <si>
    <t>国土空间规划</t>
  </si>
  <si>
    <t>75寸工业显示一体机</t>
  </si>
  <si>
    <t>东方中原</t>
  </si>
  <si>
    <t>（1）屏幕尺寸：75寸
（2）显示类型：LCD
（3）物理分辨率：3840*2160
（4）亮度：350cd/m²，对比度：1400:1；
（5）反应时间：8ms
（6）可视角度：178°/178°
（7）色彩度：16.7M（8Bit）；
（8）功耗：≤210W，待机功耗：≤1W
（9）寿命：60000H
（10）配置：主板：CPU：I5 10代  内存：16GB  硬盘：128G 固态</t>
  </si>
  <si>
    <t>安装背架</t>
  </si>
  <si>
    <t>定制重型前维护安装背架；（如需要，包含墙面做加固）</t>
  </si>
  <si>
    <t>五</t>
  </si>
  <si>
    <t>南浔城区沙盘</t>
  </si>
  <si>
    <t>沙盘LED屏拆除</t>
  </si>
  <si>
    <t>1、原总规沙盘地面LED屏保护性拆除，装箱包装</t>
  </si>
  <si>
    <t>全彩LED屏</t>
  </si>
  <si>
    <t>原屏体板卡更新安装；安装完成后进行模组筛选，二次调整；二次调试；</t>
  </si>
  <si>
    <t>利旧</t>
  </si>
  <si>
    <t>原电箱进行二次整备，排线施工，利旧安装</t>
  </si>
  <si>
    <t>32寸触摸一体机</t>
  </si>
  <si>
    <t>原设备利旧，传输及控制调试</t>
  </si>
  <si>
    <t>Intel Core i7 
华硕 B560M-PLUS
Kingston 16GB(8G×2) DDR4
P4000
SAMSUNG 120GB
金牌650W
托普龙工控机箱
中央控制卡</t>
  </si>
  <si>
    <t>LED图案效果电脑摇头灯</t>
  </si>
  <si>
    <t>DLanlighting</t>
  </si>
  <si>
    <t xml:space="preserve">1、电源:100-240V AC，50/60Hz，500W      
2、光源:LED350W白光模组  
3、颜色盘: 8个基本色+白光,彩虹效果，半色混合 
4、固定图案盘:9个固定图案+白光，流水效果，抖动效果  
5、旋转图案盘:3个玻璃图案+4个金属图案+白光，抖动效果  
6、棱镜盘:3棱镜，6排镜，旋转速度及方向可调，两个棱镜可重叠 
7、调光0-100电子调光 
8、频闪:0-25次/秒
9、独立雾化柔光效果 
10、调焦:0-100%电子线性调焦       
11、光斑角度:7°- 32°电子线性变焦                    
12、控制方式:标准DMX512信号，20通道功能                 
13、水平:540°，可正反转设置、自动纠错校正            
14、垂直:270°，可正反转设置、自动纠错校正             
</t>
  </si>
  <si>
    <t>盏</t>
  </si>
  <si>
    <t>LED效果染色灯</t>
  </si>
  <si>
    <t xml:space="preserve">1、电源：100-240VAC/50Hz~60HZ，280W
2、光源：LED10W*24RGBW颗四合一全彩灯珠
3、透镜角度:25°
4、自动恒温恒流灯珠驱动，过载过热自动调节保护。
5、线性电子调光，可速切换R-G-B-W
6、多种特殊内置效果功能。
7、可调渐变瞬变无极混色功能。
8、频闪功能。
9、标准DMX512信号，8通道功能。
10、可主从联机，具备断电自动恢复记忆，无须操控
</t>
  </si>
  <si>
    <t>灯架制作</t>
  </si>
  <si>
    <t>吊挂灯架吊挂在马道或者钢结构层上</t>
  </si>
  <si>
    <t>灯光秀服务器</t>
  </si>
  <si>
    <t xml:space="preserve">适用于各种展厅、博物馆、主题公园、户外景观、酒店宴会厅等场所
1、16个UNIVERS输出
2、内置灯库以及支持自定义灯库
3、内置效果图形触并支持自定义
4、支持OSC、Art-Net、SACN、MIDI等
5、根据项目定制交互式虚拟控制台，无限推杆按钮组合。
6、支持远程web访问
7、音频/视频播放支持时间线播放                         
8、灯具列表支持导入导出功能                            
9、支持中控命令控制                                   
10、支持远程命令/定时开机关机
</t>
  </si>
  <si>
    <t>网络信号隔离转换器</t>
  </si>
  <si>
    <t>定制</t>
  </si>
  <si>
    <t>8路Artnet dmx                                              
信号转换器 8*512=4096通道                                  
输入信号:Artnet,Dmx Input A+B
输出信号:Artnet,Dmx512*8</t>
  </si>
  <si>
    <t>顶面放射状灯光秀</t>
  </si>
  <si>
    <t>专项开模定制型材，点控光源，进行编程控制，与触摸屏，影片进行联动
安装结构制作</t>
  </si>
  <si>
    <t>六</t>
  </si>
  <si>
    <t>上合区·核心区(中心城区)规划</t>
  </si>
  <si>
    <t>七</t>
  </si>
  <si>
    <t>古镇片区</t>
  </si>
  <si>
    <t>55寸拼接屏</t>
  </si>
  <si>
    <t>55寸超窄拼接屏
分辨率：1920x1080；
视角：178°（水平）/178°（垂直）；
响应时间：8ms（GtoG）；
对比度：1400:1；
亮度：500cd/㎡；
物理拼缝：3.5mm；
输入接口：HDMI×1，DVI×1，VGA×1，CVBS×1，USB×1
输出接口：HDMI×1，VGA×1，CVBS×1
控制接口：RS232IN×1，RS232OUT×1
可选配接口：3GSDI（输入×1、输出×1）、DP、HDbaseT、TVI（输入×1、输出×1）、网络源；</t>
  </si>
  <si>
    <t>拼接处理器</t>
  </si>
  <si>
    <t>适配9台拼接屏竖向3*3拼接使用
支持DVI、HDMI、VGA、SDI、YPbPr、Video、HDbaseT、等多种格式信号输入；支持DVI-I、HDMI、SDI、HDbaseT等信号输出。支持4K及以下分辨率信号间的混合无缝切换：信号切换无黑场，无蓝屏，无中间过渡态，信号显示不中断。支持4K信号输入、实现超高清分辨率采集，可实现1*N竖屏拼接点对点显示，N*M横屏拼接点对显示。</t>
  </si>
  <si>
    <t>专业定制前维护背架（另根据现场环境定制竖向钢架结构）</t>
  </si>
  <si>
    <t>吸顶音响</t>
  </si>
  <si>
    <t>JBL</t>
  </si>
  <si>
    <t>阻抗：80hm功放功率：100W
频率响应：38Hz-20kHz
扬声器灵敏度：86dB2.83V@1m
低频驱动器尺寸和材料：8"（203mm）
低音炮，
高频驱动器尺寸和材料：1"（25mm）轴转CMMD®Lite高音
扬声器高频控制：+/-3dB
切口尺寸：（厚）8"（203mm）
网罩饰面尺寸：（厚）：10-11/16"
（272mm），安装厚度：4-11/16"（119mm）</t>
  </si>
  <si>
    <t>只</t>
  </si>
  <si>
    <t>功放</t>
  </si>
  <si>
    <t>Denon</t>
  </si>
  <si>
    <t>1、130W（6Ω，1kHz，THD1%，单声道驱动）高品质分离功放
2、4K/60Hz全速率直通（3个专用HDMI输入）
3、5个HDMI输入，其中3个HDMI输入完全支持HDCP2.2
4、内置蓝牙无线音频串流
5、DenonBluetoothRemoteApp（Denon500SeriesRemote）
6、设置助手
7、通过麦克风进行自动扬声器校准
8、前面板USB输入
9、升级的Denon音响工艺设计
10、带颜色编码的扬声器端子
11、设置方便、使用方便</t>
  </si>
  <si>
    <t>HDMI延长器（4K)</t>
  </si>
  <si>
    <t>朗恒</t>
  </si>
  <si>
    <t>定制HDMI延长器</t>
  </si>
  <si>
    <t>22寸触摸一体机</t>
  </si>
  <si>
    <t>（1）屏幕尺寸：22寸
（2）显示类型：LCD
（3）物理分辨率：1920*1080
（4）亮度：350cd/m²，对比度：1400:1；
（5）反应时间：8ms
（6）可视角度：178°/178°
（7）可视面积：1209.6(H)mm x 680.4(V)mm
（8）色彩度：16.7M（8Bit）；
（9）功耗：≤210W，待机功耗：≤1W
（10）寿命：60000H
（11）Windows配置：主板：CPU：I5 10代以上  内存：8GB  硬盘：128G 固态
（12）支持10点触控，插值分辨率：32768 × 32768，响应速度：8ms，触摸精度：95%以上的触摸区域为±0.5mm。</t>
  </si>
  <si>
    <t>一体机造型台</t>
  </si>
  <si>
    <t>定制配套艺术造型台</t>
  </si>
  <si>
    <t>八</t>
  </si>
  <si>
    <t>重点项目</t>
  </si>
  <si>
    <t>Intel Core i7 
华硕 B560M-PLUS
Kingston 16GB(8G×2) DDR4
NVIDIA Quadro P2200 5G
SAMSUNG 120GB
金牌650W
托普龙工控机箱
中央控制卡</t>
  </si>
  <si>
    <t>九</t>
  </si>
  <si>
    <t>高铁片区</t>
  </si>
  <si>
    <t>原屏进行保护性拆除、包装；折期二次安装调试</t>
  </si>
  <si>
    <t>拼接处理器更换</t>
  </si>
  <si>
    <t>适配12台拼接屏竖向3*4拼接使用
支持DVI、HDMI、VGA、SDI、YPbPr、Video、HDbaseT、等多种格式信号输入；支持DVI-I、HDMI、SDI、HDbaseT等信号输出。支持4K及以下分辨率信号间的混合无缝切换：信号切换无黑场，无蓝屏，无中间过渡态，信号显示不中断。支持4K信号输入、实现超高清分辨率采集，可实现1*N竖屏拼接点对点显示，N*M横屏拼接点对显示。</t>
  </si>
  <si>
    <t>十</t>
  </si>
  <si>
    <t>产业体系</t>
  </si>
  <si>
    <t>P2全彩LED屏</t>
  </si>
  <si>
    <t>视频处理器</t>
  </si>
  <si>
    <t>十一</t>
  </si>
  <si>
    <t>南浔经济开发区</t>
  </si>
  <si>
    <t>配套服务器
Intel Core i5 
华硕 B560M-PLUS
Kingston 16GB DDR4
NVIDIA GTX 1660T/S
SAMSUNG 120GB
金牌500W
托普龙工控机箱</t>
  </si>
  <si>
    <t>（1）屏幕尺寸：32寸
（2）显示类型：LCD
（3）物理分辨率：1920*1080
（4）亮度：350cd/m²，对比度：1400:1；
（5）反应时间：8ms
（6）可视角度：178°/178°
（7）可视面积：1209.6(H)mm x 680.4(V)mm
（8）色彩度：16.7M（8Bit）；
（9）功耗：≤210W，待机功耗：≤1W
（10）寿命：60000H
（11）Windows配置：主板：CPU：I5 10代以上  内存：8GB  硬盘：128G 固态
（12）支持10点触控，插值分辨率：32768 × 32768，响应速度：8ms，触摸精度：95%以上的触摸区域为±0.5mm。</t>
  </si>
  <si>
    <t>阻抗：80hm 功放功率：80W            
频率响应：38Hz - 20kHz                  
扬声器灵敏度：86dB 2.83V @ 1m 
低频驱动器尺寸和材料：8" (203mm)
低音炮，
高频驱动器尺寸和材料：1" (25mm) 轴转CMMD® Lite 高音
扬声器高频控制：+/- 3dB               
切口尺寸：（厚）8" (203mm)     
网罩饰面尺寸：（厚）：10-11/16"
(272mm) ， 安装厚度：4-11/16" (119mm)</t>
  </si>
  <si>
    <t>1、130W（6Ω，1kHz，THD1%，单声道驱动）高品质分离功放
2、4K/60Hz全速率直通（3个专用HDMI输入）
3、5个HDMI输入，其中3个HDMI输入完全支持HDCP 2.2
4、内置蓝牙无线音频串流
5、 Denon Bluetooth Remote App（Denon 500 Series Remote）
6、设置助手
7、通过麦克风进行自动扬声器校准
8、前面板USB输入
9、升级的Denon音响工艺设计
10、带颜色编码的扬声器端子
11、设置方便、使用方便</t>
  </si>
  <si>
    <t>十二</t>
  </si>
  <si>
    <t>专业园区</t>
  </si>
  <si>
    <t>P1.25全彩LED屏</t>
  </si>
  <si>
    <t>·LED像素点间距1.25mm;
·刷新率：（Hz）3840；
·显示单元白平衡亮度≥600cd/㎡
·对比度≥3000：1;
·色温2000K~10000K可调
·包含满足展项需求的LED屏体、发送卡、电源、软件等全部内容</t>
  </si>
  <si>
    <t>定制电箱 10KW 带PLC功能电箱
内含电气导轨/空气开关/漏报开关/接线柱等</t>
  </si>
  <si>
    <t>十三</t>
  </si>
  <si>
    <t>新象新牛</t>
  </si>
  <si>
    <t>适配12台拼接屏竖向4*1拼接使用
支持DVI、HDMI、VGA、SDI、YPbPr、Video、HDbaseT、等多种格式信号输入；支持DVI-I、HDMI、SDI、HDbaseT等信号输出。支持4K及以下分辨率信号间的混合无缝切换：信号切换无黑场，无蓝屏，无中间过渡态，信号显示不中断。支持4K信号输入、实现超高清分辨率采集，可实现1*N竖屏拼接点对点显示，N*M横屏拼接点对显示。</t>
  </si>
  <si>
    <t>红外触摸框</t>
  </si>
  <si>
    <t>定制红外触摸框</t>
  </si>
  <si>
    <t>十七</t>
  </si>
  <si>
    <t>塑·蓝绿水乡</t>
  </si>
  <si>
    <t>十八</t>
  </si>
  <si>
    <t>江南浔景CAVE空间</t>
  </si>
  <si>
    <t>十九</t>
  </si>
  <si>
    <t>语音讲解系统</t>
  </si>
  <si>
    <t>团队智慧讲解接收机</t>
  </si>
  <si>
    <t>立达</t>
  </si>
  <si>
    <t>（1）数字无线传输技术，声音厚重、饱满、纯净； 
（2）多方位无线音频信号采集，不受场馆的建筑、陈展布局结构的影响。
（3）多路音频信号处理，信号优选算法，自动选择信号性能最好的进行处理；
（4）同一场馆内可同时布置无限多台团队智慧讲解接收机；
（5）自主的数字信道隔离技术，保障各区域间信号无相互干扰；
（6）具有电源指示等、多路信号指示灯及工作状态指示灯；
（7）具有无线设置音量调节、高中低音调节、群组ID等；
（8）信号全方位采集技术，保障信号稳定、不间断，声音清晰、流畅；
（9）具有外部音源输入接口、音频线路输出接口，方便扩展其他音源和音频播放设备；
（10）配备70V、100V定压音频传输输入接口及自动切换模块； 
（11）电源输入端配备保险丝及电源滤波器，在保证安全的同时滤除电源的干扰。
（12）接收机音频信号接口采用欧姆接头，最大程度的减少音频信号在传输中的损失。
（13）220V 50Hz单相三线交流电源供电；
（14）额定功率：100W。</t>
  </si>
  <si>
    <t>通道自动适配器</t>
  </si>
  <si>
    <t>（1）实现团队智慧讲解发射机和团队智慧讲解接收机自动链接；
（2）讲解区域无缝自动切换。
（3）无需手动调节，适配器数据通过接收主机自动下发。
（4）发射方向360°可调，可根据展厅调节适配范围。</t>
  </si>
  <si>
    <t>播放器</t>
  </si>
  <si>
    <t>（1）优质工程塑料注塑成型，经久耐用，不变形、不褪色。
（2）两单元同轴结构；
（3）配备双咬压位线缆夹；
（4）合并70V/100V和低阻直通连接；
（5）8Ω额定设置为30W；
（6）70V/100V时为25W，有多个功率档位；
（7）最大声压级 103±2dB；
（8）有效频率范围 60Hz-20kHz；
（9）工作方式：定阻定压可调；
（10）外观尺寸:196mm(圆面直径)*223mm(高度)；
（11）开孔尺寸:170mm。</t>
  </si>
  <si>
    <t>团队智慧讲解发射机</t>
  </si>
  <si>
    <t>（1）OLED自发光液晶屏，显示分组编号、音量、电量指示等信息； 
（2）内置高灵敏度电容式麦克风，可真正实现无线手持讲解；
（3）独立音量调节快捷键，方便、实时的音量调节功能；
（4）内置多通道设置，同一区域至少支持4台发射同时独立讲解；
（5）支持发射机功率可调，可针对不同环境调节最佳使用效果；（6）可同时支持展区内所有讲解通道的实时切换； 
（7）支持自动链接功能，实现与团队智慧讲解接收机的信道自动链接，无需手动输入通道编号；
（8）有效发射距离＞60米；
（9）高容量可充电锂电池供电，待机＞3000小时，连续工作＞8小时，低电量自动报警提示；
（10）带有数字加密技术，有效的防止外界串扰，保障信道安全；（11）支持内置MP3音频播放功能，支持更换MP3音频内容；                                                                                          （12）具有麦克输入口，充电口，Type-C口；                                                                                  （13）支持红外和蓝牙双定位功能。</t>
  </si>
  <si>
    <t>讲解麦克</t>
  </si>
  <si>
    <t>配合讲解发射机和领导讲解发射机使用.</t>
  </si>
  <si>
    <t>二十</t>
  </si>
  <si>
    <t>中控系统</t>
  </si>
  <si>
    <t>中控服务器</t>
  </si>
  <si>
    <t>i5，1660显卡，固态120G硬盘，8G内存</t>
  </si>
  <si>
    <t>24寸显示器</t>
  </si>
  <si>
    <t>小米</t>
  </si>
  <si>
    <t>小米Redmi 23.8英寸显示器 100Hz IPS技术显示器 三微边设计 低蓝光 电脑办公显示器显示屏</t>
  </si>
  <si>
    <t>办公座椅/机房辅材</t>
  </si>
  <si>
    <t>办公座椅</t>
  </si>
  <si>
    <t>中央控制平台搭建</t>
  </si>
  <si>
    <t>中央控制服务器
1 PLC可编程控制器 
2 输入输出扩展模块 
3 485通讯扩展板 
4 电控柜箱体
5 开关电源 
6 断路器 20A  
7 指示灯 白色 
8 旋钮开关  
9 熔断器  
10 中间继电器</t>
  </si>
  <si>
    <t>平板电脑</t>
  </si>
  <si>
    <t>华为</t>
  </si>
  <si>
    <t>华为  11寸8+128GB</t>
  </si>
  <si>
    <t>网络机柜</t>
  </si>
  <si>
    <t>图腾</t>
  </si>
  <si>
    <t>图腾42U</t>
  </si>
  <si>
    <t>网络环境搭建</t>
  </si>
  <si>
    <t>tplink</t>
  </si>
  <si>
    <t>展厅无线WiFi搭建、核心路由器、交换机网络</t>
  </si>
  <si>
    <t>中控PC端程序开发</t>
  </si>
  <si>
    <t>计算机端中控软件</t>
  </si>
  <si>
    <t>中控平板端程序开发</t>
  </si>
  <si>
    <t>移动端中控软件</t>
  </si>
  <si>
    <t>平板电脑APP设计与制作</t>
  </si>
  <si>
    <t>APP设计与制作</t>
  </si>
  <si>
    <t>UDP通讯总成</t>
  </si>
  <si>
    <t>复制整个展厅所有主机之间的UDP通讯及一、二楼之间的通讯桥接</t>
  </si>
  <si>
    <t>网络通讯控制</t>
  </si>
  <si>
    <t>设备和中控之间的网络通讯协议</t>
  </si>
  <si>
    <t>弱电线材</t>
  </si>
  <si>
    <t>场馆管线铺设\VGA线\网线 \音响线 \转接线\电源\插座等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</si>
</sst>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409]mmm/yy;@"/>
    <numFmt numFmtId="177" formatCode="0.00_ "/>
    <numFmt numFmtId="178" formatCode="#,##0.00_ "/>
  </numFmts>
  <fonts count="38">
    <font>
      <sz val="11"/>
      <color theme="1"/>
      <name val="宋体"/>
      <charset val="134"/>
      <scheme val="minor"/>
    </font>
    <font>
      <sz val="18"/>
      <name val="宋体"/>
      <charset val="134"/>
    </font>
    <font>
      <sz val="11"/>
      <name val="宋体"/>
      <charset val="134"/>
    </font>
    <font>
      <sz val="10"/>
      <color theme="1"/>
      <name val="宋体"/>
      <charset val="134"/>
    </font>
    <font>
      <sz val="12"/>
      <name val="宋体"/>
      <charset val="134"/>
    </font>
    <font>
      <sz val="11"/>
      <name val="宋体"/>
      <charset val="134"/>
      <scheme val="minor"/>
    </font>
    <font>
      <sz val="11"/>
      <color rgb="FFFF0000"/>
      <name val="宋体"/>
      <charset val="134"/>
    </font>
    <font>
      <sz val="10"/>
      <name val="宋体"/>
      <charset val="134"/>
    </font>
    <font>
      <b/>
      <sz val="18"/>
      <name val="宋体"/>
      <charset val="134"/>
    </font>
    <font>
      <b/>
      <sz val="11"/>
      <name val="宋体"/>
      <charset val="134"/>
    </font>
    <font>
      <b/>
      <sz val="10"/>
      <name val="宋体"/>
      <charset val="134"/>
    </font>
    <font>
      <sz val="10"/>
      <name val="宋体"/>
      <charset val="134"/>
      <scheme val="minor"/>
    </font>
    <font>
      <b/>
      <sz val="16"/>
      <name val="宋体"/>
      <charset val="134"/>
    </font>
    <font>
      <b/>
      <sz val="10"/>
      <name val="宋体"/>
      <charset val="134"/>
      <scheme val="minor"/>
    </font>
    <font>
      <b/>
      <sz val="20"/>
      <name val="宋体"/>
      <charset val="134"/>
    </font>
    <font>
      <b/>
      <sz val="14"/>
      <name val="宋体"/>
      <charset val="134"/>
    </font>
    <font>
      <b/>
      <sz val="12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color theme="1"/>
      <name val="宋体"/>
      <charset val="134"/>
      <scheme val="minor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4" borderId="5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5" borderId="8" applyNumberFormat="0" applyAlignment="0" applyProtection="0">
      <alignment vertical="center"/>
    </xf>
    <xf numFmtId="0" fontId="26" fillId="6" borderId="9" applyNumberFormat="0" applyAlignment="0" applyProtection="0">
      <alignment vertical="center"/>
    </xf>
    <xf numFmtId="0" fontId="27" fillId="6" borderId="8" applyNumberFormat="0" applyAlignment="0" applyProtection="0">
      <alignment vertical="center"/>
    </xf>
    <xf numFmtId="0" fontId="28" fillId="7" borderId="10" applyNumberFormat="0" applyAlignment="0" applyProtection="0">
      <alignment vertical="center"/>
    </xf>
    <xf numFmtId="0" fontId="29" fillId="0" borderId="11" applyNumberFormat="0" applyFill="0" applyAlignment="0" applyProtection="0">
      <alignment vertical="center"/>
    </xf>
    <xf numFmtId="0" fontId="30" fillId="0" borderId="12" applyNumberFormat="0" applyFill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0" fontId="36" fillId="0" borderId="0"/>
    <xf numFmtId="176" fontId="4" fillId="0" borderId="0"/>
    <xf numFmtId="0" fontId="37" fillId="0" borderId="0">
      <alignment vertical="center"/>
    </xf>
  </cellStyleXfs>
  <cellXfs count="96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/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0" xfId="0" applyFont="1" applyFill="1" applyBorder="1" applyAlignment="1"/>
    <xf numFmtId="0" fontId="6" fillId="0" borderId="0" xfId="0" applyFont="1" applyFill="1" applyBorder="1" applyAlignment="1"/>
    <xf numFmtId="0" fontId="7" fillId="0" borderId="0" xfId="0" applyFont="1" applyFill="1" applyBorder="1" applyAlignment="1"/>
    <xf numFmtId="0" fontId="7" fillId="0" borderId="0" xfId="0" applyFont="1" applyFill="1" applyAlignment="1">
      <alignment vertical="center"/>
    </xf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center"/>
    </xf>
    <xf numFmtId="43" fontId="2" fillId="0" borderId="0" xfId="0" applyNumberFormat="1" applyFont="1" applyFill="1" applyBorder="1" applyAlignment="1">
      <alignment horizontal="center" vertical="center"/>
    </xf>
    <xf numFmtId="43" fontId="2" fillId="0" borderId="0" xfId="0" applyNumberFormat="1" applyFont="1" applyFill="1" applyBorder="1" applyAlignment="1">
      <alignment horizontal="right" vertical="center"/>
    </xf>
    <xf numFmtId="43" fontId="2" fillId="0" borderId="0" xfId="0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left" vertical="center" wrapText="1"/>
    </xf>
    <xf numFmtId="43" fontId="8" fillId="0" borderId="0" xfId="0" applyNumberFormat="1" applyFont="1" applyFill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3" fontId="9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left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vertical="center" wrapText="1"/>
    </xf>
    <xf numFmtId="43" fontId="10" fillId="0" borderId="1" xfId="0" applyNumberFormat="1" applyFont="1" applyFill="1" applyBorder="1" applyAlignment="1">
      <alignment vertical="center"/>
    </xf>
    <xf numFmtId="0" fontId="10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vertical="center" wrapText="1"/>
    </xf>
    <xf numFmtId="177" fontId="7" fillId="0" borderId="1" xfId="0" applyNumberFormat="1" applyFont="1" applyFill="1" applyBorder="1" applyAlignment="1">
      <alignment vertical="center"/>
    </xf>
    <xf numFmtId="177" fontId="7" fillId="0" borderId="1" xfId="49" applyNumberFormat="1" applyFont="1" applyFill="1" applyBorder="1" applyAlignment="1">
      <alignment horizontal="right" vertical="center"/>
    </xf>
    <xf numFmtId="177" fontId="7" fillId="0" borderId="1" xfId="0" applyNumberFormat="1" applyFont="1" applyFill="1" applyBorder="1" applyAlignment="1">
      <alignment horizontal="right" vertical="center"/>
    </xf>
    <xf numFmtId="43" fontId="7" fillId="0" borderId="1" xfId="0" applyNumberFormat="1" applyFont="1" applyFill="1" applyBorder="1" applyAlignment="1">
      <alignment horizontal="right" vertical="center"/>
    </xf>
    <xf numFmtId="178" fontId="7" fillId="0" borderId="1" xfId="0" applyNumberFormat="1" applyFont="1" applyFill="1" applyBorder="1" applyAlignment="1">
      <alignment horizontal="right" vertical="center"/>
    </xf>
    <xf numFmtId="0" fontId="7" fillId="0" borderId="1" xfId="50" applyNumberFormat="1" applyFont="1" applyFill="1" applyBorder="1" applyAlignment="1">
      <alignment horizontal="left" vertical="center" wrapText="1"/>
    </xf>
    <xf numFmtId="0" fontId="7" fillId="0" borderId="1" xfId="50" applyNumberFormat="1" applyFont="1" applyFill="1" applyBorder="1" applyAlignment="1">
      <alignment horizontal="center" vertical="center" wrapText="1"/>
    </xf>
    <xf numFmtId="0" fontId="7" fillId="0" borderId="1" xfId="49" applyFont="1" applyFill="1" applyBorder="1" applyAlignment="1">
      <alignment horizontal="left" vertical="center" wrapText="1"/>
    </xf>
    <xf numFmtId="0" fontId="7" fillId="0" borderId="1" xfId="0" applyNumberFormat="1" applyFont="1" applyFill="1" applyBorder="1" applyAlignment="1" applyProtection="1">
      <alignment horizontal="center" vertical="center" wrapText="1" readingOrder="1"/>
    </xf>
    <xf numFmtId="43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43" fontId="10" fillId="0" borderId="1" xfId="0" applyNumberFormat="1" applyFont="1" applyFill="1" applyBorder="1" applyAlignment="1">
      <alignment vertical="center" wrapText="1"/>
    </xf>
    <xf numFmtId="43" fontId="7" fillId="0" borderId="1" xfId="0" applyNumberFormat="1" applyFont="1" applyFill="1" applyBorder="1" applyAlignment="1" applyProtection="1">
      <alignment horizontal="right" vertical="center" readingOrder="1"/>
    </xf>
    <xf numFmtId="0" fontId="7" fillId="0" borderId="1" xfId="51" applyFont="1" applyFill="1" applyBorder="1" applyAlignment="1">
      <alignment horizontal="left" vertical="center" wrapText="1"/>
    </xf>
    <xf numFmtId="0" fontId="7" fillId="0" borderId="1" xfId="5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178" fontId="7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/>
    </xf>
    <xf numFmtId="43" fontId="7" fillId="0" borderId="1" xfId="0" applyNumberFormat="1" applyFont="1" applyFill="1" applyBorder="1" applyAlignment="1">
      <alignment vertical="center"/>
    </xf>
    <xf numFmtId="0" fontId="10" fillId="0" borderId="1" xfId="0" applyFont="1" applyFill="1" applyBorder="1" applyAlignment="1">
      <alignment horizontal="center" vertical="center"/>
    </xf>
    <xf numFmtId="0" fontId="7" fillId="0" borderId="1" xfId="49" applyFont="1" applyFill="1" applyBorder="1" applyAlignment="1">
      <alignment horizontal="center" vertical="center" wrapText="1"/>
    </xf>
    <xf numFmtId="43" fontId="7" fillId="0" borderId="1" xfId="49" applyNumberFormat="1" applyFont="1" applyFill="1" applyBorder="1" applyAlignment="1">
      <alignment horizontal="center" vertical="center"/>
    </xf>
    <xf numFmtId="178" fontId="7" fillId="0" borderId="1" xfId="49" applyNumberFormat="1" applyFont="1" applyFill="1" applyBorder="1" applyAlignment="1">
      <alignment horizontal="right" vertical="center"/>
    </xf>
    <xf numFmtId="0" fontId="10" fillId="0" borderId="1" xfId="0" applyFont="1" applyFill="1" applyBorder="1" applyAlignment="1">
      <alignment horizontal="left" vertical="center" wrapText="1"/>
    </xf>
    <xf numFmtId="43" fontId="10" fillId="0" borderId="1" xfId="0" applyNumberFormat="1" applyFont="1" applyFill="1" applyBorder="1" applyAlignment="1">
      <alignment horizontal="center" vertical="center"/>
    </xf>
    <xf numFmtId="43" fontId="10" fillId="0" borderId="1" xfId="0" applyNumberFormat="1" applyFont="1" applyFill="1" applyBorder="1" applyAlignment="1">
      <alignment horizontal="right" vertical="center"/>
    </xf>
    <xf numFmtId="9" fontId="10" fillId="0" borderId="1" xfId="3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wrapText="1"/>
    </xf>
    <xf numFmtId="0" fontId="11" fillId="0" borderId="0" xfId="0" applyFont="1" applyFill="1" applyBorder="1" applyAlignment="1"/>
    <xf numFmtId="0" fontId="5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center" vertical="center" wrapText="1"/>
    </xf>
    <xf numFmtId="0" fontId="4" fillId="0" borderId="0" xfId="0" applyFont="1" applyFill="1">
      <alignment vertical="center"/>
    </xf>
    <xf numFmtId="0" fontId="12" fillId="0" borderId="0" xfId="0" applyFont="1" applyFill="1" applyAlignment="1">
      <alignment horizontal="center" vertical="center" wrapText="1"/>
    </xf>
    <xf numFmtId="0" fontId="12" fillId="0" borderId="0" xfId="0" applyFont="1" applyFill="1" applyAlignment="1">
      <alignment horizontal="left" vertical="center" wrapText="1"/>
    </xf>
    <xf numFmtId="0" fontId="10" fillId="0" borderId="0" xfId="0" applyFont="1" applyFill="1" applyAlignment="1">
      <alignment horizontal="center" vertical="center" wrapText="1"/>
    </xf>
    <xf numFmtId="43" fontId="11" fillId="0" borderId="1" xfId="0" applyNumberFormat="1" applyFont="1" applyFill="1" applyBorder="1" applyAlignment="1">
      <alignment vertical="center"/>
    </xf>
    <xf numFmtId="0" fontId="5" fillId="0" borderId="1" xfId="0" applyFont="1" applyFill="1" applyBorder="1" applyAlignment="1"/>
    <xf numFmtId="43" fontId="11" fillId="2" borderId="1" xfId="0" applyNumberFormat="1" applyFont="1" applyFill="1" applyBorder="1" applyAlignment="1">
      <alignment vertical="center" wrapText="1"/>
    </xf>
    <xf numFmtId="43" fontId="11" fillId="0" borderId="1" xfId="0" applyNumberFormat="1" applyFont="1" applyFill="1" applyBorder="1" applyAlignment="1">
      <alignment vertical="center" wrapText="1"/>
    </xf>
    <xf numFmtId="43" fontId="7" fillId="0" borderId="1" xfId="0" applyNumberFormat="1" applyFont="1" applyFill="1" applyBorder="1" applyAlignment="1">
      <alignment vertical="center" wrapText="1"/>
    </xf>
    <xf numFmtId="0" fontId="10" fillId="0" borderId="2" xfId="0" applyFont="1" applyFill="1" applyBorder="1" applyAlignment="1">
      <alignment horizontal="center" vertical="center" wrapText="1"/>
    </xf>
    <xf numFmtId="177" fontId="11" fillId="0" borderId="1" xfId="0" applyNumberFormat="1" applyFont="1" applyFill="1" applyBorder="1" applyAlignment="1">
      <alignment horizontal="center" vertical="center" wrapText="1"/>
    </xf>
    <xf numFmtId="177" fontId="13" fillId="0" borderId="1" xfId="0" applyNumberFormat="1" applyFont="1" applyFill="1" applyBorder="1" applyAlignment="1">
      <alignment horizontal="center" vertical="center" wrapText="1"/>
    </xf>
    <xf numFmtId="9" fontId="11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7" fillId="3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178" fontId="2" fillId="0" borderId="0" xfId="0" applyNumberFormat="1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178" fontId="15" fillId="0" borderId="1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left" vertical="center" wrapText="1"/>
    </xf>
    <xf numFmtId="178" fontId="4" fillId="3" borderId="1" xfId="0" applyNumberFormat="1" applyFont="1" applyFill="1" applyBorder="1" applyAlignment="1">
      <alignment horizontal="right" vertical="center"/>
    </xf>
    <xf numFmtId="177" fontId="4" fillId="3" borderId="1" xfId="0" applyNumberFormat="1" applyFont="1" applyFill="1" applyBorder="1" applyAlignment="1">
      <alignment vertical="center"/>
    </xf>
    <xf numFmtId="177" fontId="4" fillId="3" borderId="0" xfId="0" applyNumberFormat="1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178" fontId="16" fillId="0" borderId="1" xfId="0" applyNumberFormat="1" applyFont="1" applyFill="1" applyBorder="1" applyAlignment="1">
      <alignment horizontal="right" vertical="center"/>
    </xf>
    <xf numFmtId="0" fontId="16" fillId="0" borderId="1" xfId="0" applyFont="1" applyFill="1" applyBorder="1" applyAlignment="1">
      <alignment horizontal="right" vertical="center"/>
    </xf>
    <xf numFmtId="0" fontId="16" fillId="0" borderId="0" xfId="0" applyFont="1" applyFill="1" applyBorder="1" applyAlignment="1">
      <alignment horizontal="right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" xfId="49"/>
    <cellStyle name="常规_Sheet1 2" xfId="50"/>
    <cellStyle name="常规 9 5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9" Type="http://www.wps.cn/officeDocument/2020/cellImage" Target="cellimages.xml"/><Relationship Id="rId8" Type="http://schemas.openxmlformats.org/officeDocument/2006/relationships/sharedStrings" Target="sharedStrings.xml"/><Relationship Id="rId7" Type="http://schemas.openxmlformats.org/officeDocument/2006/relationships/theme" Target="theme/theme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dministrator\Documents\Tencent%20Files\1438009698\FileRecv\&#24179;&#39030;&#23665;\&#39044;&#31639;\&#24179;&#39030;&#23665;&#39044;&#31639;3.15\&#26477;&#24030;&#28286;&#39044;&#31639;\&#26477;&#24030;&#28286;4.19\&#35013;&#39280;&#23433;&#35013;&#39033;&#30446;&#27719;&#24635;&#3492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60Downloads\55555\WeChat%20Files\ch548737044\FileStorage\File\2020-05\RecoveredExternalLink3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307;&#26631;&#25991;&#20214;\5&#12289;2024&#24180;\117&#12289;&#21335;&#27988;&#22478;&#24066;&#35268;&#21010;&#23637;&#31034;&#20013;&#24515;&#24067;&#23637;&#26356;&#26032;-----&#33402;&#26415;&#36896;&#22411;&#21450;&#22330;&#22806;&#23450;&#21046;&#12289;&#21335;&#27988;&#22478;&#24066;&#35268;&#21010;&#23637;&#31034;&#20013;&#24515;&#24067;&#23637;&#26356;&#26032;-----&#22810;&#23186;&#20307;&#35774;&#22791;&#12289;&#36719;&#20214;&#21450;&#24433;&#29255;&#12289;&#21335;&#27988;&#22478;&#24066;&#35268;&#21010;&#23637;&#31034;&#20013;&#24515;&#24067;&#23637;&#26356;&#26032;-----&#35013;&#39280;&#21450;&#22270;&#25991;&#39033;&#30446;&#65288;&#26242;&#23450;&#21517;&#65289;\1&#12289;&#23545;&#19978;&#21512;&#21516;\&#26368;&#32456;&#35843;&#25972;2024.08.26&#65289;&#22270;&#25991;&#21450;&#23450;&#21046;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emplate"/>
      <sheetName val="XLR_NoRangeSheet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  <sheetName val="拆分步奏"/>
      <sheetName val="拆分实例"/>
      <sheetName val="成本科目"/>
      <sheetName val="二期B组团土建基础数据"/>
      <sheetName val="物业划分示意图"/>
      <sheetName val="电视监控"/>
      <sheetName val="before"/>
      <sheetName val="Sheet1"/>
      <sheetName val="35层计算式"/>
      <sheetName val="Mp-team 1"/>
      <sheetName val="94定额库"/>
      <sheetName val="透视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汇总表"/>
      <sheetName val="图文内容"/>
      <sheetName val="艺术定制"/>
      <sheetName val="多媒体硬件"/>
      <sheetName val="多媒软件及影片"/>
    </sheetNames>
    <sheetDataSet>
      <sheetData sheetId="0"/>
      <sheetData sheetId="1"/>
      <sheetData sheetId="2">
        <row r="18">
          <cell r="G18">
            <v>1827821</v>
          </cell>
        </row>
      </sheetData>
      <sheetData sheetId="3">
        <row r="130">
          <cell r="H130">
            <v>1831575.6576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"/>
  <sheetViews>
    <sheetView tabSelected="1" workbookViewId="0">
      <selection activeCell="B4" sqref="B4"/>
    </sheetView>
  </sheetViews>
  <sheetFormatPr defaultColWidth="9.775" defaultRowHeight="13.5" outlineLevelRow="5" outlineLevelCol="4"/>
  <cols>
    <col min="1" max="1" width="7.50833333333333" style="49" customWidth="1"/>
    <col min="2" max="2" width="46.775" style="77" customWidth="1"/>
    <col min="3" max="3" width="22.725" style="81" customWidth="1"/>
    <col min="4" max="5" width="19.1166666666667" style="77" customWidth="1"/>
    <col min="6" max="6" width="15.5916666666667" style="77" customWidth="1"/>
    <col min="7" max="7" width="7.79166666666667" style="77" customWidth="1"/>
    <col min="8" max="8" width="14.275" style="77" customWidth="1"/>
    <col min="9" max="9" width="10" style="77"/>
    <col min="10" max="10" width="9.775" style="77"/>
    <col min="11" max="11" width="10.125" style="77"/>
    <col min="12" max="16384" width="9.775" style="77"/>
  </cols>
  <sheetData>
    <row r="1" s="77" customFormat="1" ht="54.95" customHeight="1" spans="1:5">
      <c r="A1" s="82" t="s">
        <v>0</v>
      </c>
      <c r="B1" s="82"/>
      <c r="C1" s="82"/>
      <c r="D1" s="82"/>
      <c r="E1" s="82"/>
    </row>
    <row r="2" s="78" customFormat="1" ht="44" customHeight="1" spans="1:5">
      <c r="A2" s="83" t="s">
        <v>1</v>
      </c>
      <c r="B2" s="83" t="s">
        <v>2</v>
      </c>
      <c r="C2" s="84" t="s">
        <v>3</v>
      </c>
      <c r="D2" s="83" t="s">
        <v>4</v>
      </c>
      <c r="E2" s="85"/>
    </row>
    <row r="3" s="79" customFormat="1" ht="36" customHeight="1" spans="1:5">
      <c r="A3" s="86">
        <v>1</v>
      </c>
      <c r="B3" s="87" t="s">
        <v>5</v>
      </c>
      <c r="C3" s="88">
        <f>[3]艺术定制!G18</f>
        <v>1827821</v>
      </c>
      <c r="D3" s="89"/>
      <c r="E3" s="90"/>
    </row>
    <row r="4" s="79" customFormat="1" ht="36" customHeight="1" spans="1:5">
      <c r="A4" s="86">
        <v>2</v>
      </c>
      <c r="B4" s="87" t="s">
        <v>6</v>
      </c>
      <c r="C4" s="88">
        <f>[3]多媒体硬件!H130</f>
        <v>1831575.6576</v>
      </c>
      <c r="D4" s="89"/>
      <c r="E4" s="90"/>
    </row>
    <row r="5" s="80" customFormat="1" ht="36" customHeight="1" spans="1:5">
      <c r="A5" s="91"/>
      <c r="B5" s="92" t="s">
        <v>7</v>
      </c>
      <c r="C5" s="93">
        <f>SUM(C3:C4)</f>
        <v>3659396.6576</v>
      </c>
      <c r="D5" s="94"/>
      <c r="E5" s="95"/>
    </row>
    <row r="6" s="77" customFormat="1" ht="33" customHeight="1" spans="1:3">
      <c r="A6" s="49"/>
      <c r="C6" s="81"/>
    </row>
  </sheetData>
  <mergeCells count="1">
    <mergeCell ref="A1:D1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E18"/>
  <sheetViews>
    <sheetView view="pageBreakPreview" zoomScaleNormal="100" workbookViewId="0">
      <selection activeCell="K3" sqref="K3"/>
    </sheetView>
  </sheetViews>
  <sheetFormatPr defaultColWidth="8.89166666666667" defaultRowHeight="30" customHeight="1"/>
  <cols>
    <col min="1" max="1" width="8.89166666666667" style="5"/>
    <col min="2" max="2" width="11.5" style="5" customWidth="1"/>
    <col min="3" max="3" width="33.0083333333333" style="62" customWidth="1"/>
    <col min="4" max="4" width="8.89166666666667" style="5"/>
    <col min="5" max="7" width="16.625" style="63" customWidth="1"/>
    <col min="8" max="8" width="24.625" style="63" customWidth="1"/>
    <col min="9" max="11" width="12.375" style="5" customWidth="1"/>
    <col min="12" max="239" width="8.89166666666667" style="5"/>
    <col min="240" max="16381" width="8.89166666666667" style="4"/>
    <col min="16382" max="16384" width="8.89166666666667" style="64"/>
  </cols>
  <sheetData>
    <row r="1" s="5" customFormat="1" ht="55" customHeight="1" spans="1:8">
      <c r="A1" s="65" t="s">
        <v>8</v>
      </c>
      <c r="B1" s="65"/>
      <c r="C1" s="66"/>
      <c r="D1" s="65"/>
      <c r="E1" s="67"/>
      <c r="F1" s="67"/>
      <c r="G1" s="67"/>
      <c r="H1" s="67"/>
    </row>
    <row r="2" s="5" customFormat="1" customHeight="1" spans="1:8">
      <c r="A2" s="18" t="s">
        <v>1</v>
      </c>
      <c r="B2" s="18" t="s">
        <v>2</v>
      </c>
      <c r="C2" s="18" t="s">
        <v>9</v>
      </c>
      <c r="D2" s="18" t="s">
        <v>10</v>
      </c>
      <c r="E2" s="46" t="s">
        <v>11</v>
      </c>
      <c r="F2" s="46" t="s">
        <v>12</v>
      </c>
      <c r="G2" s="46" t="s">
        <v>13</v>
      </c>
      <c r="H2" s="46" t="s">
        <v>4</v>
      </c>
    </row>
    <row r="3" s="60" customFormat="1" ht="90" customHeight="1" spans="1:8">
      <c r="A3" s="29">
        <v>1</v>
      </c>
      <c r="B3" s="28" t="s">
        <v>14</v>
      </c>
      <c r="C3" s="28" t="s">
        <v>15</v>
      </c>
      <c r="D3" s="29" t="s">
        <v>16</v>
      </c>
      <c r="E3" s="68">
        <v>6</v>
      </c>
      <c r="F3" s="68">
        <v>4000</v>
      </c>
      <c r="G3" s="68">
        <f>F3*E3</f>
        <v>24000</v>
      </c>
      <c r="H3" s="69" t="str">
        <f>_xlfn.DISPIMG("ID_497BCC74CE36485C997DDE710CA0A180",1)</f>
        <v>=DISPIMG("ID_497BCC74CE36485C997DDE710CA0A180",1)</v>
      </c>
    </row>
    <row r="4" s="4" customFormat="1" ht="90" customHeight="1" spans="1:239">
      <c r="A4" s="29">
        <v>2</v>
      </c>
      <c r="B4" s="28" t="s">
        <v>17</v>
      </c>
      <c r="C4" s="28" t="s">
        <v>18</v>
      </c>
      <c r="D4" s="29" t="s">
        <v>19</v>
      </c>
      <c r="E4" s="68">
        <v>1</v>
      </c>
      <c r="F4" s="68">
        <v>60000</v>
      </c>
      <c r="G4" s="68">
        <f>F4*E4</f>
        <v>60000</v>
      </c>
      <c r="H4" s="69" t="str">
        <f>_xlfn.DISPIMG("ID_4DF532AD202B4AECB29BAD97DF862984",1)</f>
        <v>=DISPIMG("ID_4DF532AD202B4AECB29BAD97DF862984",1)</v>
      </c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</row>
    <row r="5" s="4" customFormat="1" ht="90" customHeight="1" spans="1:239">
      <c r="A5" s="29">
        <v>3</v>
      </c>
      <c r="B5" s="28" t="s">
        <v>20</v>
      </c>
      <c r="C5" s="28" t="s">
        <v>21</v>
      </c>
      <c r="D5" s="29" t="s">
        <v>22</v>
      </c>
      <c r="E5" s="51">
        <f>12.1*6.3*2</f>
        <v>152.46</v>
      </c>
      <c r="F5" s="68">
        <v>1500</v>
      </c>
      <c r="G5" s="68">
        <f t="shared" ref="G5:G16" si="0">F5*E5</f>
        <v>228690</v>
      </c>
      <c r="H5" s="69" t="str">
        <f>_xlfn.DISPIMG("ID_2F2498B7EE7F46F7B5039F43B998699D",1)</f>
        <v>=DISPIMG("ID_2F2498B7EE7F46F7B5039F43B998699D",1)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</row>
    <row r="6" s="4" customFormat="1" ht="90" customHeight="1" spans="1:239">
      <c r="A6" s="29">
        <v>4</v>
      </c>
      <c r="B6" s="28" t="s">
        <v>23</v>
      </c>
      <c r="C6" s="28" t="s">
        <v>24</v>
      </c>
      <c r="D6" s="39" t="s">
        <v>22</v>
      </c>
      <c r="E6" s="51">
        <f>1.2*1.8*3</f>
        <v>6.48</v>
      </c>
      <c r="F6" s="70">
        <v>5000</v>
      </c>
      <c r="G6" s="68">
        <f t="shared" si="0"/>
        <v>32400</v>
      </c>
      <c r="H6" s="48" t="str">
        <f>_xlfn.DISPIMG("ID_BD41CAA3DF30471AAE4A0202C3E19363",1)</f>
        <v>=DISPIMG("ID_BD41CAA3DF30471AAE4A0202C3E19363",1)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</row>
    <row r="7" s="4" customFormat="1" ht="36" customHeight="1" spans="1:239">
      <c r="A7" s="29">
        <v>5</v>
      </c>
      <c r="B7" s="28" t="s">
        <v>25</v>
      </c>
      <c r="C7" s="28" t="s">
        <v>26</v>
      </c>
      <c r="D7" s="39" t="s">
        <v>22</v>
      </c>
      <c r="E7" s="51">
        <v>24.37</v>
      </c>
      <c r="F7" s="70">
        <v>5000</v>
      </c>
      <c r="G7" s="68">
        <f t="shared" si="0"/>
        <v>121850</v>
      </c>
      <c r="H7" s="48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</row>
    <row r="8" s="4" customFormat="1" ht="90" customHeight="1" spans="1:239">
      <c r="A8" s="29">
        <v>6</v>
      </c>
      <c r="B8" s="28" t="s">
        <v>27</v>
      </c>
      <c r="C8" s="28" t="s">
        <v>28</v>
      </c>
      <c r="D8" s="39" t="s">
        <v>22</v>
      </c>
      <c r="E8" s="51">
        <f>2.2*3.8</f>
        <v>8.36</v>
      </c>
      <c r="F8" s="70">
        <v>5000</v>
      </c>
      <c r="G8" s="68">
        <f t="shared" si="0"/>
        <v>41800</v>
      </c>
      <c r="H8" s="48" t="str">
        <f>_xlfn.DISPIMG("ID_A71A8ED195084900B436B9B66388D679",1)</f>
        <v>=DISPIMG("ID_A71A8ED195084900B436B9B66388D679",1)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</row>
    <row r="9" s="5" customFormat="1" ht="90" customHeight="1" spans="1:8">
      <c r="A9" s="29">
        <v>7</v>
      </c>
      <c r="B9" s="28" t="s">
        <v>29</v>
      </c>
      <c r="C9" s="28" t="s">
        <v>30</v>
      </c>
      <c r="D9" s="39" t="s">
        <v>19</v>
      </c>
      <c r="E9" s="51">
        <v>1</v>
      </c>
      <c r="F9" s="71">
        <v>8000</v>
      </c>
      <c r="G9" s="68">
        <f t="shared" si="0"/>
        <v>8000</v>
      </c>
      <c r="H9" s="48" t="str">
        <f>_xlfn.DISPIMG("ID_63FB32BAFDDA4B48B6E9A3A313AFAD75",1)</f>
        <v>=DISPIMG("ID_63FB32BAFDDA4B48B6E9A3A313AFAD75",1)</v>
      </c>
    </row>
    <row r="10" s="4" customFormat="1" ht="90" customHeight="1" spans="1:239">
      <c r="A10" s="29">
        <v>8</v>
      </c>
      <c r="B10" s="28" t="s">
        <v>31</v>
      </c>
      <c r="C10" s="28" t="s">
        <v>32</v>
      </c>
      <c r="D10" s="39" t="s">
        <v>22</v>
      </c>
      <c r="E10" s="51">
        <v>6</v>
      </c>
      <c r="F10" s="70">
        <v>5000</v>
      </c>
      <c r="G10" s="68">
        <f t="shared" si="0"/>
        <v>30000</v>
      </c>
      <c r="H10" s="48" t="str">
        <f>_xlfn.DISPIMG("ID_6E089808BB1D4BB2B8E324D568275822",1)</f>
        <v>=DISPIMG("ID_6E089808BB1D4BB2B8E324D568275822",1)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</row>
    <row r="11" s="4" customFormat="1" ht="90" customHeight="1" spans="1:239">
      <c r="A11" s="29">
        <v>9</v>
      </c>
      <c r="B11" s="28" t="s">
        <v>33</v>
      </c>
      <c r="C11" s="28" t="s">
        <v>34</v>
      </c>
      <c r="D11" s="39" t="s">
        <v>22</v>
      </c>
      <c r="E11" s="51">
        <v>245.6</v>
      </c>
      <c r="F11" s="70">
        <v>4250</v>
      </c>
      <c r="G11" s="68">
        <f t="shared" si="0"/>
        <v>1043800</v>
      </c>
      <c r="H11" s="48" t="str">
        <f>_xlfn.DISPIMG("ID_AA1E53A89B0C4058A4F72D729F7EF061",1)</f>
        <v>=DISPIMG("ID_AA1E53A89B0C4058A4F72D729F7EF061",1)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</row>
    <row r="12" s="5" customFormat="1" ht="90" customHeight="1" spans="1:8">
      <c r="A12" s="29">
        <v>10</v>
      </c>
      <c r="B12" s="28" t="s">
        <v>35</v>
      </c>
      <c r="C12" s="28" t="s">
        <v>36</v>
      </c>
      <c r="D12" s="39" t="s">
        <v>22</v>
      </c>
      <c r="E12" s="51">
        <v>7.78</v>
      </c>
      <c r="F12" s="71">
        <v>1200</v>
      </c>
      <c r="G12" s="68">
        <f t="shared" si="0"/>
        <v>9336</v>
      </c>
      <c r="H12" s="48" t="str">
        <f>_xlfn.DISPIMG("ID_1A55B03813004373AA1307EA6146204A",1)</f>
        <v>=DISPIMG("ID_1A55B03813004373AA1307EA6146204A",1)</v>
      </c>
    </row>
    <row r="13" s="60" customFormat="1" ht="90" customHeight="1" spans="1:8">
      <c r="A13" s="29">
        <v>11</v>
      </c>
      <c r="B13" s="28" t="s">
        <v>37</v>
      </c>
      <c r="C13" s="28" t="s">
        <v>38</v>
      </c>
      <c r="D13" s="29" t="s">
        <v>39</v>
      </c>
      <c r="E13" s="51">
        <v>8</v>
      </c>
      <c r="F13" s="72">
        <v>2500</v>
      </c>
      <c r="G13" s="68">
        <f t="shared" si="0"/>
        <v>20000</v>
      </c>
      <c r="H13" s="29" t="str">
        <f>_xlfn.DISPIMG("ID_C5010864ADB04DD7B8C72F1863F13222",1)</f>
        <v>=DISPIMG("ID_C5010864ADB04DD7B8C72F1863F13222",1)</v>
      </c>
    </row>
    <row r="14" s="60" customFormat="1" ht="90" customHeight="1" spans="1:8">
      <c r="A14" s="29">
        <v>12</v>
      </c>
      <c r="B14" s="28" t="s">
        <v>40</v>
      </c>
      <c r="C14" s="28" t="s">
        <v>41</v>
      </c>
      <c r="D14" s="39" t="s">
        <v>22</v>
      </c>
      <c r="E14" s="51">
        <v>37.024</v>
      </c>
      <c r="F14" s="72">
        <v>1000</v>
      </c>
      <c r="G14" s="68">
        <f t="shared" si="0"/>
        <v>37024</v>
      </c>
      <c r="H14" s="29" t="str">
        <f>_xlfn.DISPIMG("ID_C39C3D9071E94AE9B9C193DB9653A1C3",1)</f>
        <v>=DISPIMG("ID_C39C3D9071E94AE9B9C193DB9653A1C3",1)</v>
      </c>
    </row>
    <row r="15" s="60" customFormat="1" ht="90" customHeight="1" spans="1:8">
      <c r="A15" s="29">
        <v>13</v>
      </c>
      <c r="B15" s="28" t="s">
        <v>42</v>
      </c>
      <c r="C15" s="28" t="s">
        <v>43</v>
      </c>
      <c r="D15" s="29" t="s">
        <v>19</v>
      </c>
      <c r="E15" s="51">
        <v>1</v>
      </c>
      <c r="F15" s="72">
        <v>20000</v>
      </c>
      <c r="G15" s="68">
        <f t="shared" si="0"/>
        <v>20000</v>
      </c>
      <c r="H15" s="29" t="str">
        <f>_xlfn.DISPIMG("ID_79FE03E529B2450A8E25C2AA088143CB",1)</f>
        <v>=DISPIMG("ID_79FE03E529B2450A8E25C2AA088143CB",1)</v>
      </c>
    </row>
    <row r="16" s="61" customFormat="1" customHeight="1" spans="1:8">
      <c r="A16" s="73" t="s">
        <v>44</v>
      </c>
      <c r="B16" s="22"/>
      <c r="C16" s="22"/>
      <c r="D16" s="22"/>
      <c r="E16" s="23"/>
      <c r="F16" s="74"/>
      <c r="G16" s="75">
        <f>SUM(G3:G15)</f>
        <v>1676900</v>
      </c>
      <c r="H16" s="48"/>
    </row>
    <row r="17" s="8" customFormat="1" customHeight="1" spans="1:8">
      <c r="A17" s="73" t="s">
        <v>45</v>
      </c>
      <c r="B17" s="22"/>
      <c r="C17" s="22"/>
      <c r="D17" s="22"/>
      <c r="E17" s="23"/>
      <c r="F17" s="76">
        <v>0.09</v>
      </c>
      <c r="G17" s="75">
        <f>G16*0.09</f>
        <v>150921</v>
      </c>
      <c r="H17" s="48"/>
    </row>
    <row r="18" s="8" customFormat="1" customHeight="1" spans="1:8">
      <c r="A18" s="73" t="s">
        <v>46</v>
      </c>
      <c r="B18" s="22"/>
      <c r="C18" s="22"/>
      <c r="D18" s="22"/>
      <c r="E18" s="23"/>
      <c r="F18" s="74"/>
      <c r="G18" s="75">
        <f>G16+G17</f>
        <v>1827821</v>
      </c>
      <c r="H18" s="48"/>
    </row>
  </sheetData>
  <mergeCells count="4">
    <mergeCell ref="A1:H1"/>
    <mergeCell ref="A16:E16"/>
    <mergeCell ref="A17:E17"/>
    <mergeCell ref="A18:E18"/>
  </mergeCells>
  <pageMargins left="0.7" right="0.7" top="0.75" bottom="0.75" header="0.3" footer="0.3"/>
  <pageSetup paperSize="9" scale="5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30"/>
  <sheetViews>
    <sheetView view="pageBreakPreview" zoomScaleNormal="100" topLeftCell="A112" workbookViewId="0">
      <selection activeCell="M58" sqref="M58"/>
    </sheetView>
  </sheetViews>
  <sheetFormatPr defaultColWidth="8.89166666666667" defaultRowHeight="24" customHeight="1"/>
  <cols>
    <col min="1" max="1" width="8.89166666666667" style="2"/>
    <col min="2" max="2" width="18.625" style="9" customWidth="1"/>
    <col min="3" max="3" width="18.625" style="10" customWidth="1"/>
    <col min="4" max="4" width="57.75" style="9" customWidth="1"/>
    <col min="5" max="5" width="8.89166666666667" style="2"/>
    <col min="6" max="6" width="10.125" style="11"/>
    <col min="7" max="7" width="14.775" style="12" customWidth="1"/>
    <col min="8" max="8" width="16" style="13" customWidth="1"/>
    <col min="9" max="9" width="12.625" style="14" customWidth="1"/>
    <col min="10" max="212" width="8.89166666666667" style="2"/>
    <col min="213" max="16384" width="8.89166666666667" style="4"/>
  </cols>
  <sheetData>
    <row r="1" s="1" customFormat="1" ht="60" customHeight="1" spans="1:9">
      <c r="A1" s="15" t="s">
        <v>47</v>
      </c>
      <c r="B1" s="16"/>
      <c r="C1" s="15"/>
      <c r="D1" s="16"/>
      <c r="E1" s="15"/>
      <c r="F1" s="17"/>
      <c r="G1" s="17"/>
      <c r="H1" s="17"/>
      <c r="I1" s="15"/>
    </row>
    <row r="2" s="2" customFormat="1" customHeight="1" spans="1:9">
      <c r="A2" s="18" t="s">
        <v>1</v>
      </c>
      <c r="B2" s="18" t="s">
        <v>2</v>
      </c>
      <c r="C2" s="18"/>
      <c r="D2" s="18" t="s">
        <v>9</v>
      </c>
      <c r="E2" s="18" t="s">
        <v>10</v>
      </c>
      <c r="F2" s="19" t="s">
        <v>48</v>
      </c>
      <c r="G2" s="19" t="s">
        <v>49</v>
      </c>
      <c r="H2" s="19" t="s">
        <v>50</v>
      </c>
      <c r="I2" s="46" t="s">
        <v>4</v>
      </c>
    </row>
    <row r="3" s="2" customFormat="1" customHeight="1" spans="1:9">
      <c r="A3" s="20" t="s">
        <v>51</v>
      </c>
      <c r="B3" s="21" t="s">
        <v>52</v>
      </c>
      <c r="C3" s="22"/>
      <c r="D3" s="23"/>
      <c r="E3" s="24"/>
      <c r="F3" s="25"/>
      <c r="G3" s="25"/>
      <c r="H3" s="26"/>
      <c r="I3" s="20"/>
    </row>
    <row r="4" s="2" customFormat="1" customHeight="1" spans="1:9">
      <c r="A4" s="27">
        <v>1</v>
      </c>
      <c r="B4" s="28" t="s">
        <v>53</v>
      </c>
      <c r="C4" s="29"/>
      <c r="D4" s="30" t="s">
        <v>54</v>
      </c>
      <c r="E4" s="29" t="s">
        <v>22</v>
      </c>
      <c r="F4" s="31">
        <f>4.03*7.08</f>
        <v>28.5324</v>
      </c>
      <c r="G4" s="32">
        <v>500</v>
      </c>
      <c r="H4" s="33">
        <f>F4*G4</f>
        <v>14266.2</v>
      </c>
      <c r="I4" s="29" t="s">
        <v>55</v>
      </c>
    </row>
    <row r="5" s="3" customFormat="1" customHeight="1" spans="1:9">
      <c r="A5" s="27">
        <v>2</v>
      </c>
      <c r="B5" s="28" t="s">
        <v>56</v>
      </c>
      <c r="C5" s="29"/>
      <c r="D5" s="28" t="s">
        <v>57</v>
      </c>
      <c r="E5" s="27" t="s">
        <v>19</v>
      </c>
      <c r="F5" s="34">
        <v>1</v>
      </c>
      <c r="G5" s="35">
        <v>400</v>
      </c>
      <c r="H5" s="35">
        <f>F5*G5</f>
        <v>400</v>
      </c>
      <c r="I5" s="47" t="s">
        <v>55</v>
      </c>
    </row>
    <row r="6" s="2" customFormat="1" customHeight="1" spans="1:9">
      <c r="A6" s="27">
        <v>3</v>
      </c>
      <c r="B6" s="36" t="s">
        <v>58</v>
      </c>
      <c r="C6" s="37"/>
      <c r="D6" s="38" t="s">
        <v>59</v>
      </c>
      <c r="E6" s="37" t="s">
        <v>16</v>
      </c>
      <c r="F6" s="34">
        <v>1</v>
      </c>
      <c r="G6" s="34">
        <v>500</v>
      </c>
      <c r="H6" s="34">
        <f>F6*G6</f>
        <v>500</v>
      </c>
      <c r="I6" s="47" t="s">
        <v>55</v>
      </c>
    </row>
    <row r="7" s="2" customFormat="1" ht="39" customHeight="1" spans="1:9">
      <c r="A7" s="27">
        <v>4</v>
      </c>
      <c r="B7" s="36" t="s">
        <v>60</v>
      </c>
      <c r="C7" s="37" t="s">
        <v>61</v>
      </c>
      <c r="D7" s="38" t="s">
        <v>62</v>
      </c>
      <c r="E7" s="37" t="s">
        <v>63</v>
      </c>
      <c r="F7" s="34">
        <v>1</v>
      </c>
      <c r="G7" s="34">
        <v>16000</v>
      </c>
      <c r="H7" s="34">
        <f>F7*G7</f>
        <v>16000</v>
      </c>
      <c r="I7" s="29"/>
    </row>
    <row r="8" s="2" customFormat="1" ht="84" spans="1:9">
      <c r="A8" s="27">
        <v>5</v>
      </c>
      <c r="B8" s="28" t="s">
        <v>64</v>
      </c>
      <c r="C8" s="29" t="s">
        <v>65</v>
      </c>
      <c r="D8" s="28" t="s">
        <v>66</v>
      </c>
      <c r="E8" s="39" t="s">
        <v>63</v>
      </c>
      <c r="F8" s="34">
        <v>1</v>
      </c>
      <c r="G8" s="34">
        <v>5000</v>
      </c>
      <c r="H8" s="34">
        <f>F8*G8</f>
        <v>5000</v>
      </c>
      <c r="I8" s="29"/>
    </row>
    <row r="9" s="2" customFormat="1" customHeight="1" spans="1:9">
      <c r="A9" s="20" t="s">
        <v>67</v>
      </c>
      <c r="B9" s="21" t="s">
        <v>68</v>
      </c>
      <c r="C9" s="22"/>
      <c r="D9" s="23"/>
      <c r="E9" s="24"/>
      <c r="F9" s="25"/>
      <c r="G9" s="25"/>
      <c r="H9" s="26"/>
      <c r="I9" s="20"/>
    </row>
    <row r="10" s="2" customFormat="1" ht="72" spans="1:9">
      <c r="A10" s="27">
        <v>1</v>
      </c>
      <c r="B10" s="28" t="s">
        <v>69</v>
      </c>
      <c r="C10" s="29" t="s">
        <v>70</v>
      </c>
      <c r="D10" s="28" t="s">
        <v>71</v>
      </c>
      <c r="E10" s="39" t="s">
        <v>22</v>
      </c>
      <c r="F10" s="40">
        <f>5.76*0.8</f>
        <v>4.608</v>
      </c>
      <c r="G10" s="34">
        <v>11500</v>
      </c>
      <c r="H10" s="34">
        <f>F10*G10</f>
        <v>52992</v>
      </c>
      <c r="I10" s="29"/>
    </row>
    <row r="11" s="2" customFormat="1" ht="36" spans="1:9">
      <c r="A11" s="27">
        <v>2</v>
      </c>
      <c r="B11" s="28" t="s">
        <v>72</v>
      </c>
      <c r="C11" s="29" t="s">
        <v>73</v>
      </c>
      <c r="D11" s="38" t="s">
        <v>74</v>
      </c>
      <c r="E11" s="39" t="s">
        <v>22</v>
      </c>
      <c r="F11" s="40">
        <f>F10</f>
        <v>4.608</v>
      </c>
      <c r="G11" s="34">
        <v>800</v>
      </c>
      <c r="H11" s="34">
        <f>F11*G11</f>
        <v>3686.4</v>
      </c>
      <c r="I11" s="29"/>
    </row>
    <row r="12" s="2" customFormat="1" spans="1:9">
      <c r="A12" s="27">
        <v>3</v>
      </c>
      <c r="B12" s="28" t="s">
        <v>60</v>
      </c>
      <c r="C12" s="37" t="s">
        <v>61</v>
      </c>
      <c r="D12" s="38" t="s">
        <v>62</v>
      </c>
      <c r="E12" s="39" t="s">
        <v>63</v>
      </c>
      <c r="F12" s="40">
        <v>1</v>
      </c>
      <c r="G12" s="34">
        <v>6000</v>
      </c>
      <c r="H12" s="34">
        <f>F12*G12</f>
        <v>6000</v>
      </c>
      <c r="I12" s="29"/>
    </row>
    <row r="13" s="2" customFormat="1" spans="1:9">
      <c r="A13" s="27">
        <v>4</v>
      </c>
      <c r="B13" s="28" t="s">
        <v>75</v>
      </c>
      <c r="C13" s="29" t="s">
        <v>73</v>
      </c>
      <c r="D13" s="30" t="s">
        <v>76</v>
      </c>
      <c r="E13" s="39" t="s">
        <v>16</v>
      </c>
      <c r="F13" s="40">
        <v>1</v>
      </c>
      <c r="G13" s="34">
        <v>1360</v>
      </c>
      <c r="H13" s="34">
        <f>F13*G13</f>
        <v>1360</v>
      </c>
      <c r="I13" s="29"/>
    </row>
    <row r="14" s="2" customFormat="1" ht="84" spans="1:9">
      <c r="A14" s="27">
        <v>5</v>
      </c>
      <c r="B14" s="28" t="s">
        <v>64</v>
      </c>
      <c r="C14" s="29" t="s">
        <v>65</v>
      </c>
      <c r="D14" s="28" t="s">
        <v>66</v>
      </c>
      <c r="E14" s="39" t="s">
        <v>63</v>
      </c>
      <c r="F14" s="34">
        <v>1</v>
      </c>
      <c r="G14" s="34">
        <v>5000</v>
      </c>
      <c r="H14" s="34">
        <f>F14*G14</f>
        <v>5000</v>
      </c>
      <c r="I14" s="29"/>
    </row>
    <row r="15" s="2" customFormat="1" customHeight="1" spans="1:9">
      <c r="A15" s="20" t="s">
        <v>77</v>
      </c>
      <c r="B15" s="21" t="s">
        <v>78</v>
      </c>
      <c r="C15" s="22"/>
      <c r="D15" s="23"/>
      <c r="E15" s="24"/>
      <c r="F15" s="25"/>
      <c r="G15" s="25"/>
      <c r="H15" s="26"/>
      <c r="I15" s="20"/>
    </row>
    <row r="16" s="4" customFormat="1" customHeight="1" spans="1:9">
      <c r="A16" s="27">
        <v>1</v>
      </c>
      <c r="B16" s="28" t="s">
        <v>79</v>
      </c>
      <c r="C16" s="29"/>
      <c r="D16" s="30" t="s">
        <v>54</v>
      </c>
      <c r="E16" s="29" t="s">
        <v>22</v>
      </c>
      <c r="F16" s="31">
        <f>6.08*1.44</f>
        <v>8.7552</v>
      </c>
      <c r="G16" s="32">
        <v>600</v>
      </c>
      <c r="H16" s="33">
        <f>F16*G16</f>
        <v>5253.12</v>
      </c>
      <c r="I16" s="27" t="s">
        <v>55</v>
      </c>
    </row>
    <row r="17" s="4" customFormat="1" customHeight="1" spans="1:9">
      <c r="A17" s="27">
        <v>2</v>
      </c>
      <c r="B17" s="41" t="s">
        <v>60</v>
      </c>
      <c r="C17" s="27" t="s">
        <v>61</v>
      </c>
      <c r="D17" s="38" t="s">
        <v>62</v>
      </c>
      <c r="E17" s="39" t="s">
        <v>63</v>
      </c>
      <c r="F17" s="40">
        <v>1</v>
      </c>
      <c r="G17" s="34">
        <v>6000</v>
      </c>
      <c r="H17" s="33">
        <f>F17*G17</f>
        <v>6000</v>
      </c>
      <c r="I17" s="27"/>
    </row>
    <row r="18" s="2" customFormat="1" ht="84" spans="1:9">
      <c r="A18" s="27">
        <v>3</v>
      </c>
      <c r="B18" s="28" t="s">
        <v>64</v>
      </c>
      <c r="C18" s="29" t="s">
        <v>65</v>
      </c>
      <c r="D18" s="28" t="s">
        <v>66</v>
      </c>
      <c r="E18" s="39" t="s">
        <v>63</v>
      </c>
      <c r="F18" s="34">
        <v>1</v>
      </c>
      <c r="G18" s="34">
        <v>5000</v>
      </c>
      <c r="H18" s="34">
        <f>F18*G18</f>
        <v>5000</v>
      </c>
      <c r="I18" s="29"/>
    </row>
    <row r="19" s="2" customFormat="1" customHeight="1" spans="1:9">
      <c r="A19" s="20" t="s">
        <v>80</v>
      </c>
      <c r="B19" s="21" t="s">
        <v>81</v>
      </c>
      <c r="C19" s="22"/>
      <c r="D19" s="23"/>
      <c r="E19" s="24"/>
      <c r="F19" s="25"/>
      <c r="G19" s="25"/>
      <c r="H19" s="26"/>
      <c r="I19" s="20"/>
    </row>
    <row r="20" s="2" customFormat="1" ht="120" spans="1:9">
      <c r="A20" s="27">
        <v>1</v>
      </c>
      <c r="B20" s="28" t="s">
        <v>82</v>
      </c>
      <c r="C20" s="29" t="s">
        <v>83</v>
      </c>
      <c r="D20" s="28" t="s">
        <v>84</v>
      </c>
      <c r="E20" s="27" t="s">
        <v>16</v>
      </c>
      <c r="F20" s="40">
        <v>2</v>
      </c>
      <c r="G20" s="34">
        <v>8800</v>
      </c>
      <c r="H20" s="34">
        <f>F20*G20</f>
        <v>17600</v>
      </c>
      <c r="I20" s="29"/>
    </row>
    <row r="21" s="2" customFormat="1" customHeight="1" spans="1:9">
      <c r="A21" s="27">
        <v>2</v>
      </c>
      <c r="B21" s="28" t="s">
        <v>85</v>
      </c>
      <c r="C21" s="29" t="s">
        <v>73</v>
      </c>
      <c r="D21" s="28" t="s">
        <v>86</v>
      </c>
      <c r="E21" s="27" t="s">
        <v>16</v>
      </c>
      <c r="F21" s="40">
        <f>F20</f>
        <v>2</v>
      </c>
      <c r="G21" s="34">
        <v>500</v>
      </c>
      <c r="H21" s="34">
        <f>F21*G21</f>
        <v>1000</v>
      </c>
      <c r="I21" s="29"/>
    </row>
    <row r="22" s="5" customFormat="1" customHeight="1" spans="1:9">
      <c r="A22" s="20" t="s">
        <v>87</v>
      </c>
      <c r="B22" s="21" t="s">
        <v>88</v>
      </c>
      <c r="C22" s="22"/>
      <c r="D22" s="23"/>
      <c r="E22" s="24"/>
      <c r="F22" s="42"/>
      <c r="G22" s="42"/>
      <c r="H22" s="24"/>
      <c r="I22" s="20"/>
    </row>
    <row r="23" s="2" customFormat="1" customHeight="1" spans="1:9">
      <c r="A23" s="27">
        <v>1</v>
      </c>
      <c r="B23" s="28" t="s">
        <v>89</v>
      </c>
      <c r="C23" s="29"/>
      <c r="D23" s="28" t="s">
        <v>90</v>
      </c>
      <c r="E23" s="39" t="s">
        <v>22</v>
      </c>
      <c r="F23" s="40">
        <f>6.66*4.86*2</f>
        <v>64.7352</v>
      </c>
      <c r="G23" s="34">
        <v>600</v>
      </c>
      <c r="H23" s="34">
        <f t="shared" ref="H23:H36" si="0">F23*G23</f>
        <v>38841.12</v>
      </c>
      <c r="I23" s="27" t="s">
        <v>55</v>
      </c>
    </row>
    <row r="24" s="2" customFormat="1" customHeight="1" spans="1:9">
      <c r="A24" s="27">
        <v>2</v>
      </c>
      <c r="B24" s="28" t="s">
        <v>91</v>
      </c>
      <c r="C24" s="29"/>
      <c r="D24" s="28" t="s">
        <v>92</v>
      </c>
      <c r="E24" s="39" t="s">
        <v>22</v>
      </c>
      <c r="F24" s="40">
        <f>F23</f>
        <v>64.7352</v>
      </c>
      <c r="G24" s="34">
        <v>1000</v>
      </c>
      <c r="H24" s="34">
        <f t="shared" si="0"/>
        <v>64735.2</v>
      </c>
      <c r="I24" s="29" t="s">
        <v>93</v>
      </c>
    </row>
    <row r="25" s="2" customFormat="1" ht="36" spans="1:9">
      <c r="A25" s="27">
        <v>3</v>
      </c>
      <c r="B25" s="28" t="s">
        <v>72</v>
      </c>
      <c r="C25" s="29" t="s">
        <v>73</v>
      </c>
      <c r="D25" s="38" t="s">
        <v>74</v>
      </c>
      <c r="E25" s="39" t="s">
        <v>22</v>
      </c>
      <c r="F25" s="40">
        <f>F24</f>
        <v>64.7352</v>
      </c>
      <c r="G25" s="34">
        <v>800</v>
      </c>
      <c r="H25" s="34">
        <f t="shared" si="0"/>
        <v>51788.16</v>
      </c>
      <c r="I25" s="29"/>
    </row>
    <row r="26" s="2" customFormat="1" customHeight="1" spans="1:9">
      <c r="A26" s="27">
        <v>4</v>
      </c>
      <c r="B26" s="28" t="s">
        <v>53</v>
      </c>
      <c r="C26" s="29"/>
      <c r="D26" s="30" t="s">
        <v>54</v>
      </c>
      <c r="E26" s="29" t="s">
        <v>22</v>
      </c>
      <c r="F26" s="31">
        <f>19.46*6.4</f>
        <v>124.544</v>
      </c>
      <c r="G26" s="32">
        <v>500</v>
      </c>
      <c r="H26" s="33">
        <f t="shared" si="0"/>
        <v>62272</v>
      </c>
      <c r="I26" s="29" t="s">
        <v>55</v>
      </c>
    </row>
    <row r="27" s="2" customFormat="1" customHeight="1" spans="1:9">
      <c r="A27" s="27">
        <v>5</v>
      </c>
      <c r="B27" s="28" t="s">
        <v>60</v>
      </c>
      <c r="C27" s="37" t="s">
        <v>61</v>
      </c>
      <c r="D27" s="38" t="s">
        <v>62</v>
      </c>
      <c r="E27" s="39" t="s">
        <v>63</v>
      </c>
      <c r="F27" s="40">
        <v>1</v>
      </c>
      <c r="G27" s="34">
        <v>20800</v>
      </c>
      <c r="H27" s="34">
        <f t="shared" si="0"/>
        <v>20800</v>
      </c>
      <c r="I27" s="27"/>
    </row>
    <row r="28" s="2" customFormat="1" customHeight="1" spans="1:9">
      <c r="A28" s="27">
        <v>6</v>
      </c>
      <c r="B28" s="28" t="s">
        <v>58</v>
      </c>
      <c r="C28" s="29"/>
      <c r="D28" s="38" t="s">
        <v>94</v>
      </c>
      <c r="E28" s="39" t="s">
        <v>16</v>
      </c>
      <c r="F28" s="40">
        <v>1</v>
      </c>
      <c r="G28" s="34">
        <v>1000</v>
      </c>
      <c r="H28" s="34">
        <f t="shared" si="0"/>
        <v>1000</v>
      </c>
      <c r="I28" s="27" t="s">
        <v>55</v>
      </c>
    </row>
    <row r="29" s="2" customFormat="1" customHeight="1" spans="1:9">
      <c r="A29" s="27">
        <v>7</v>
      </c>
      <c r="B29" s="28" t="s">
        <v>95</v>
      </c>
      <c r="C29" s="29"/>
      <c r="D29" s="38" t="s">
        <v>96</v>
      </c>
      <c r="E29" s="29" t="s">
        <v>16</v>
      </c>
      <c r="F29" s="31">
        <v>1</v>
      </c>
      <c r="G29" s="32">
        <v>500</v>
      </c>
      <c r="H29" s="33">
        <f t="shared" si="0"/>
        <v>500</v>
      </c>
      <c r="I29" s="29" t="s">
        <v>93</v>
      </c>
    </row>
    <row r="30" s="2" customFormat="1" ht="96" spans="1:9">
      <c r="A30" s="27">
        <v>8</v>
      </c>
      <c r="B30" s="28" t="s">
        <v>64</v>
      </c>
      <c r="C30" s="29" t="s">
        <v>65</v>
      </c>
      <c r="D30" s="28" t="s">
        <v>97</v>
      </c>
      <c r="E30" s="39" t="s">
        <v>63</v>
      </c>
      <c r="F30" s="40">
        <v>2</v>
      </c>
      <c r="G30" s="43">
        <v>8500</v>
      </c>
      <c r="H30" s="34">
        <f t="shared" si="0"/>
        <v>17000</v>
      </c>
      <c r="I30" s="29"/>
    </row>
    <row r="31" s="5" customFormat="1" ht="180" spans="1:9">
      <c r="A31" s="27">
        <v>9</v>
      </c>
      <c r="B31" s="28" t="s">
        <v>98</v>
      </c>
      <c r="C31" s="29" t="s">
        <v>99</v>
      </c>
      <c r="D31" s="28" t="s">
        <v>100</v>
      </c>
      <c r="E31" s="39" t="s">
        <v>101</v>
      </c>
      <c r="F31" s="40">
        <v>6</v>
      </c>
      <c r="G31" s="34">
        <v>6500</v>
      </c>
      <c r="H31" s="34">
        <f t="shared" si="0"/>
        <v>39000</v>
      </c>
      <c r="I31" s="48"/>
    </row>
    <row r="32" s="5" customFormat="1" ht="132" spans="1:9">
      <c r="A32" s="27">
        <v>10</v>
      </c>
      <c r="B32" s="28" t="s">
        <v>102</v>
      </c>
      <c r="C32" s="29" t="s">
        <v>99</v>
      </c>
      <c r="D32" s="28" t="s">
        <v>103</v>
      </c>
      <c r="E32" s="39" t="s">
        <v>101</v>
      </c>
      <c r="F32" s="40">
        <v>16</v>
      </c>
      <c r="G32" s="34">
        <v>4000</v>
      </c>
      <c r="H32" s="34">
        <f t="shared" si="0"/>
        <v>64000</v>
      </c>
      <c r="I32" s="48"/>
    </row>
    <row r="33" s="5" customFormat="1" ht="27" customHeight="1" spans="1:9">
      <c r="A33" s="27">
        <v>11</v>
      </c>
      <c r="B33" s="44" t="s">
        <v>104</v>
      </c>
      <c r="C33" s="45" t="s">
        <v>99</v>
      </c>
      <c r="D33" s="44" t="s">
        <v>105</v>
      </c>
      <c r="E33" s="39" t="s">
        <v>16</v>
      </c>
      <c r="F33" s="40">
        <v>22</v>
      </c>
      <c r="G33" s="34">
        <v>500</v>
      </c>
      <c r="H33" s="34">
        <f t="shared" si="0"/>
        <v>11000</v>
      </c>
      <c r="I33" s="48"/>
    </row>
    <row r="34" s="5" customFormat="1" ht="144" spans="1:9">
      <c r="A34" s="27">
        <v>12</v>
      </c>
      <c r="B34" s="28" t="s">
        <v>106</v>
      </c>
      <c r="C34" s="29" t="s">
        <v>99</v>
      </c>
      <c r="D34" s="28" t="s">
        <v>107</v>
      </c>
      <c r="E34" s="39" t="s">
        <v>16</v>
      </c>
      <c r="F34" s="40">
        <v>1</v>
      </c>
      <c r="G34" s="34">
        <v>17500</v>
      </c>
      <c r="H34" s="34">
        <f t="shared" si="0"/>
        <v>17500</v>
      </c>
      <c r="I34" s="48"/>
    </row>
    <row r="35" s="5" customFormat="1" ht="60" customHeight="1" spans="1:9">
      <c r="A35" s="27">
        <v>13</v>
      </c>
      <c r="B35" s="28" t="s">
        <v>108</v>
      </c>
      <c r="C35" s="29" t="s">
        <v>109</v>
      </c>
      <c r="D35" s="28" t="s">
        <v>110</v>
      </c>
      <c r="E35" s="39" t="s">
        <v>16</v>
      </c>
      <c r="F35" s="40">
        <v>1</v>
      </c>
      <c r="G35" s="34">
        <v>3200</v>
      </c>
      <c r="H35" s="34">
        <f t="shared" si="0"/>
        <v>3200</v>
      </c>
      <c r="I35" s="48"/>
    </row>
    <row r="36" s="5" customFormat="1" ht="36" customHeight="1" spans="1:9">
      <c r="A36" s="27">
        <v>14</v>
      </c>
      <c r="B36" s="28" t="s">
        <v>111</v>
      </c>
      <c r="C36" s="29" t="s">
        <v>109</v>
      </c>
      <c r="D36" s="28" t="s">
        <v>112</v>
      </c>
      <c r="E36" s="39" t="s">
        <v>22</v>
      </c>
      <c r="F36" s="40">
        <v>132</v>
      </c>
      <c r="G36" s="34">
        <v>1200</v>
      </c>
      <c r="H36" s="34">
        <f t="shared" si="0"/>
        <v>158400</v>
      </c>
      <c r="I36" s="48"/>
    </row>
    <row r="37" s="2" customFormat="1" customHeight="1" spans="1:9">
      <c r="A37" s="20" t="s">
        <v>113</v>
      </c>
      <c r="B37" s="21" t="s">
        <v>114</v>
      </c>
      <c r="C37" s="22"/>
      <c r="D37" s="23"/>
      <c r="E37" s="24"/>
      <c r="F37" s="25"/>
      <c r="G37" s="25"/>
      <c r="H37" s="26"/>
      <c r="I37" s="20"/>
    </row>
    <row r="38" s="2" customFormat="1" ht="120" spans="1:9">
      <c r="A38" s="27">
        <v>1</v>
      </c>
      <c r="B38" s="28" t="s">
        <v>82</v>
      </c>
      <c r="C38" s="29" t="s">
        <v>83</v>
      </c>
      <c r="D38" s="28" t="s">
        <v>84</v>
      </c>
      <c r="E38" s="27" t="s">
        <v>16</v>
      </c>
      <c r="F38" s="40">
        <v>1</v>
      </c>
      <c r="G38" s="34">
        <v>8800</v>
      </c>
      <c r="H38" s="34">
        <f>F38*G38</f>
        <v>8800</v>
      </c>
      <c r="I38" s="29"/>
    </row>
    <row r="39" s="2" customFormat="1" customHeight="1" spans="1:9">
      <c r="A39" s="27">
        <v>2</v>
      </c>
      <c r="B39" s="28" t="s">
        <v>85</v>
      </c>
      <c r="C39" s="29" t="s">
        <v>109</v>
      </c>
      <c r="D39" s="28" t="s">
        <v>86</v>
      </c>
      <c r="E39" s="27" t="s">
        <v>16</v>
      </c>
      <c r="F39" s="40">
        <v>1</v>
      </c>
      <c r="G39" s="34">
        <v>500</v>
      </c>
      <c r="H39" s="34">
        <f>F39*G39</f>
        <v>500</v>
      </c>
      <c r="I39" s="29"/>
    </row>
    <row r="40" s="2" customFormat="1" customHeight="1" spans="1:9">
      <c r="A40" s="20" t="s">
        <v>115</v>
      </c>
      <c r="B40" s="21" t="s">
        <v>116</v>
      </c>
      <c r="C40" s="22"/>
      <c r="D40" s="23"/>
      <c r="E40" s="24"/>
      <c r="F40" s="25"/>
      <c r="G40" s="25"/>
      <c r="H40" s="26"/>
      <c r="I40" s="20"/>
    </row>
    <row r="41" s="2" customFormat="1" ht="144" spans="1:9">
      <c r="A41" s="27">
        <v>1</v>
      </c>
      <c r="B41" s="36" t="s">
        <v>117</v>
      </c>
      <c r="C41" s="29" t="s">
        <v>83</v>
      </c>
      <c r="D41" s="36" t="s">
        <v>118</v>
      </c>
      <c r="E41" s="37" t="s">
        <v>63</v>
      </c>
      <c r="F41" s="40">
        <v>9</v>
      </c>
      <c r="G41" s="34">
        <v>5400</v>
      </c>
      <c r="H41" s="34">
        <f t="shared" ref="H41:H52" si="1">F41*G41</f>
        <v>48600</v>
      </c>
      <c r="I41" s="29"/>
    </row>
    <row r="42" s="2" customFormat="1" ht="72" spans="1:9">
      <c r="A42" s="27">
        <v>2</v>
      </c>
      <c r="B42" s="36" t="s">
        <v>119</v>
      </c>
      <c r="C42" s="29" t="s">
        <v>83</v>
      </c>
      <c r="D42" s="38" t="s">
        <v>120</v>
      </c>
      <c r="E42" s="37" t="s">
        <v>16</v>
      </c>
      <c r="F42" s="40">
        <v>1</v>
      </c>
      <c r="G42" s="34">
        <v>12000</v>
      </c>
      <c r="H42" s="34">
        <f t="shared" si="1"/>
        <v>12000</v>
      </c>
      <c r="I42" s="29"/>
    </row>
    <row r="43" s="2" customFormat="1" customHeight="1" spans="1:9">
      <c r="A43" s="27">
        <v>3</v>
      </c>
      <c r="B43" s="36" t="s">
        <v>85</v>
      </c>
      <c r="C43" s="29" t="s">
        <v>83</v>
      </c>
      <c r="D43" s="38" t="s">
        <v>121</v>
      </c>
      <c r="E43" s="37" t="s">
        <v>16</v>
      </c>
      <c r="F43" s="40">
        <f>F41</f>
        <v>9</v>
      </c>
      <c r="G43" s="34">
        <v>500</v>
      </c>
      <c r="H43" s="34">
        <f t="shared" si="1"/>
        <v>4500</v>
      </c>
      <c r="I43" s="29"/>
    </row>
    <row r="44" s="2" customFormat="1" ht="120" spans="1:9">
      <c r="A44" s="27">
        <v>4</v>
      </c>
      <c r="B44" s="36" t="s">
        <v>122</v>
      </c>
      <c r="C44" s="37" t="s">
        <v>123</v>
      </c>
      <c r="D44" s="36" t="s">
        <v>124</v>
      </c>
      <c r="E44" s="37" t="s">
        <v>125</v>
      </c>
      <c r="F44" s="40">
        <v>2</v>
      </c>
      <c r="G44" s="34">
        <v>1600</v>
      </c>
      <c r="H44" s="34">
        <f t="shared" si="1"/>
        <v>3200</v>
      </c>
      <c r="I44" s="29"/>
    </row>
    <row r="45" s="2" customFormat="1" ht="132" spans="1:9">
      <c r="A45" s="27">
        <v>5</v>
      </c>
      <c r="B45" s="36" t="s">
        <v>126</v>
      </c>
      <c r="C45" s="37" t="s">
        <v>127</v>
      </c>
      <c r="D45" s="36" t="s">
        <v>128</v>
      </c>
      <c r="E45" s="37" t="s">
        <v>63</v>
      </c>
      <c r="F45" s="40">
        <v>1</v>
      </c>
      <c r="G45" s="34">
        <v>2860</v>
      </c>
      <c r="H45" s="34">
        <f t="shared" si="1"/>
        <v>2860</v>
      </c>
      <c r="I45" s="29"/>
    </row>
    <row r="46" s="2" customFormat="1" customHeight="1" spans="1:9">
      <c r="A46" s="27">
        <v>6</v>
      </c>
      <c r="B46" s="36" t="s">
        <v>129</v>
      </c>
      <c r="C46" s="37" t="s">
        <v>130</v>
      </c>
      <c r="D46" s="36" t="s">
        <v>131</v>
      </c>
      <c r="E46" s="37" t="s">
        <v>16</v>
      </c>
      <c r="F46" s="40">
        <v>5</v>
      </c>
      <c r="G46" s="34">
        <v>1120</v>
      </c>
      <c r="H46" s="34">
        <f t="shared" si="1"/>
        <v>5600</v>
      </c>
      <c r="I46" s="29"/>
    </row>
    <row r="47" s="2" customFormat="1" ht="96" spans="1:9">
      <c r="A47" s="27">
        <v>7</v>
      </c>
      <c r="B47" s="28" t="s">
        <v>64</v>
      </c>
      <c r="C47" s="29" t="s">
        <v>65</v>
      </c>
      <c r="D47" s="28" t="s">
        <v>97</v>
      </c>
      <c r="E47" s="39" t="s">
        <v>63</v>
      </c>
      <c r="F47" s="40">
        <v>1</v>
      </c>
      <c r="G47" s="43">
        <v>8500</v>
      </c>
      <c r="H47" s="34">
        <f t="shared" si="1"/>
        <v>8500</v>
      </c>
      <c r="I47" s="29"/>
    </row>
    <row r="48" s="2" customFormat="1" ht="168" spans="1:9">
      <c r="A48" s="27">
        <v>8</v>
      </c>
      <c r="B48" s="28" t="s">
        <v>132</v>
      </c>
      <c r="C48" s="29" t="s">
        <v>83</v>
      </c>
      <c r="D48" s="28" t="s">
        <v>133</v>
      </c>
      <c r="E48" s="39" t="s">
        <v>16</v>
      </c>
      <c r="F48" s="40">
        <v>1</v>
      </c>
      <c r="G48" s="43">
        <v>4500</v>
      </c>
      <c r="H48" s="34">
        <f t="shared" si="1"/>
        <v>4500</v>
      </c>
      <c r="I48" s="29"/>
    </row>
    <row r="49" s="2" customFormat="1" customHeight="1" spans="1:9">
      <c r="A49" s="27">
        <v>9</v>
      </c>
      <c r="B49" s="28" t="s">
        <v>134</v>
      </c>
      <c r="C49" s="29" t="s">
        <v>109</v>
      </c>
      <c r="D49" s="28" t="s">
        <v>135</v>
      </c>
      <c r="E49" s="39" t="s">
        <v>16</v>
      </c>
      <c r="F49" s="40">
        <v>1</v>
      </c>
      <c r="G49" s="43">
        <v>4620</v>
      </c>
      <c r="H49" s="34">
        <f t="shared" si="1"/>
        <v>4620</v>
      </c>
      <c r="I49" s="29"/>
    </row>
    <row r="50" s="2" customFormat="1" customHeight="1" spans="1:9">
      <c r="A50" s="20" t="s">
        <v>136</v>
      </c>
      <c r="B50" s="21" t="s">
        <v>137</v>
      </c>
      <c r="C50" s="22"/>
      <c r="D50" s="23"/>
      <c r="E50" s="24"/>
      <c r="F50" s="25"/>
      <c r="G50" s="25"/>
      <c r="H50" s="26"/>
      <c r="I50" s="20"/>
    </row>
    <row r="51" s="2" customFormat="1" ht="144" spans="1:9">
      <c r="A51" s="27">
        <v>1</v>
      </c>
      <c r="B51" s="36" t="s">
        <v>117</v>
      </c>
      <c r="C51" s="37" t="s">
        <v>83</v>
      </c>
      <c r="D51" s="36" t="s">
        <v>118</v>
      </c>
      <c r="E51" s="37" t="s">
        <v>63</v>
      </c>
      <c r="F51" s="40">
        <v>9</v>
      </c>
      <c r="G51" s="34">
        <v>5400</v>
      </c>
      <c r="H51" s="34">
        <f t="shared" ref="H51:H62" si="2">F51*G51</f>
        <v>48600</v>
      </c>
      <c r="I51" s="29"/>
    </row>
    <row r="52" s="2" customFormat="1" ht="72" spans="1:9">
      <c r="A52" s="27">
        <v>2</v>
      </c>
      <c r="B52" s="36" t="s">
        <v>119</v>
      </c>
      <c r="C52" s="37" t="s">
        <v>83</v>
      </c>
      <c r="D52" s="38" t="s">
        <v>120</v>
      </c>
      <c r="E52" s="37" t="s">
        <v>16</v>
      </c>
      <c r="F52" s="40">
        <v>1</v>
      </c>
      <c r="G52" s="34">
        <v>12000</v>
      </c>
      <c r="H52" s="34">
        <f t="shared" si="2"/>
        <v>12000</v>
      </c>
      <c r="I52" s="29"/>
    </row>
    <row r="53" s="2" customFormat="1" customHeight="1" spans="1:9">
      <c r="A53" s="27">
        <v>3</v>
      </c>
      <c r="B53" s="36" t="s">
        <v>85</v>
      </c>
      <c r="C53" s="37" t="s">
        <v>109</v>
      </c>
      <c r="D53" s="38" t="s">
        <v>121</v>
      </c>
      <c r="E53" s="37" t="s">
        <v>16</v>
      </c>
      <c r="F53" s="40">
        <f>F51</f>
        <v>9</v>
      </c>
      <c r="G53" s="34">
        <v>500</v>
      </c>
      <c r="H53" s="34">
        <f t="shared" si="2"/>
        <v>4500</v>
      </c>
      <c r="I53" s="29"/>
    </row>
    <row r="54" s="2" customFormat="1" ht="120" spans="1:9">
      <c r="A54" s="27">
        <v>4</v>
      </c>
      <c r="B54" s="36" t="s">
        <v>122</v>
      </c>
      <c r="C54" s="37" t="s">
        <v>123</v>
      </c>
      <c r="D54" s="36" t="s">
        <v>124</v>
      </c>
      <c r="E54" s="37" t="s">
        <v>125</v>
      </c>
      <c r="F54" s="40">
        <v>2</v>
      </c>
      <c r="G54" s="34">
        <v>1600</v>
      </c>
      <c r="H54" s="34">
        <f t="shared" si="2"/>
        <v>3200</v>
      </c>
      <c r="I54" s="29"/>
    </row>
    <row r="55" s="2" customFormat="1" ht="132" spans="1:9">
      <c r="A55" s="27">
        <v>5</v>
      </c>
      <c r="B55" s="36" t="s">
        <v>126</v>
      </c>
      <c r="C55" s="37" t="s">
        <v>127</v>
      </c>
      <c r="D55" s="36" t="s">
        <v>128</v>
      </c>
      <c r="E55" s="37" t="s">
        <v>63</v>
      </c>
      <c r="F55" s="40">
        <v>1</v>
      </c>
      <c r="G55" s="34">
        <v>2860</v>
      </c>
      <c r="H55" s="34">
        <f t="shared" si="2"/>
        <v>2860</v>
      </c>
      <c r="I55" s="29"/>
    </row>
    <row r="56" s="2" customFormat="1" customHeight="1" spans="1:9">
      <c r="A56" s="27">
        <v>6</v>
      </c>
      <c r="B56" s="36" t="s">
        <v>129</v>
      </c>
      <c r="C56" s="37" t="s">
        <v>130</v>
      </c>
      <c r="D56" s="36" t="s">
        <v>131</v>
      </c>
      <c r="E56" s="37" t="s">
        <v>16</v>
      </c>
      <c r="F56" s="40">
        <v>5</v>
      </c>
      <c r="G56" s="34">
        <v>1120</v>
      </c>
      <c r="H56" s="34">
        <f t="shared" si="2"/>
        <v>5600</v>
      </c>
      <c r="I56" s="29"/>
    </row>
    <row r="57" s="2" customFormat="1" ht="96" spans="1:9">
      <c r="A57" s="27">
        <v>7</v>
      </c>
      <c r="B57" s="28" t="s">
        <v>64</v>
      </c>
      <c r="C57" s="29" t="s">
        <v>65</v>
      </c>
      <c r="D57" s="28" t="s">
        <v>138</v>
      </c>
      <c r="E57" s="39" t="s">
        <v>63</v>
      </c>
      <c r="F57" s="40">
        <v>1</v>
      </c>
      <c r="G57" s="43">
        <v>8500</v>
      </c>
      <c r="H57" s="34">
        <f t="shared" si="2"/>
        <v>8500</v>
      </c>
      <c r="I57" s="29"/>
    </row>
    <row r="58" s="2" customFormat="1" ht="168" spans="1:9">
      <c r="A58" s="27">
        <v>8</v>
      </c>
      <c r="B58" s="28" t="s">
        <v>132</v>
      </c>
      <c r="C58" s="29" t="s">
        <v>83</v>
      </c>
      <c r="D58" s="28" t="s">
        <v>133</v>
      </c>
      <c r="E58" s="39" t="s">
        <v>16</v>
      </c>
      <c r="F58" s="40">
        <v>1</v>
      </c>
      <c r="G58" s="43">
        <v>4500</v>
      </c>
      <c r="H58" s="34">
        <f t="shared" si="2"/>
        <v>4500</v>
      </c>
      <c r="I58" s="29"/>
    </row>
    <row r="59" s="2" customFormat="1" customHeight="1" spans="1:11">
      <c r="A59" s="27">
        <v>9</v>
      </c>
      <c r="B59" s="28" t="s">
        <v>134</v>
      </c>
      <c r="C59" s="29" t="s">
        <v>109</v>
      </c>
      <c r="D59" s="28" t="s">
        <v>135</v>
      </c>
      <c r="E59" s="39" t="s">
        <v>16</v>
      </c>
      <c r="F59" s="40">
        <v>1</v>
      </c>
      <c r="G59" s="43">
        <v>4620</v>
      </c>
      <c r="H59" s="34">
        <f t="shared" si="2"/>
        <v>4620</v>
      </c>
      <c r="I59" s="29"/>
      <c r="K59" s="49"/>
    </row>
    <row r="60" s="2" customFormat="1" customHeight="1" spans="1:9">
      <c r="A60" s="20" t="s">
        <v>139</v>
      </c>
      <c r="B60" s="21" t="s">
        <v>140</v>
      </c>
      <c r="C60" s="22"/>
      <c r="D60" s="23"/>
      <c r="E60" s="24"/>
      <c r="F60" s="25"/>
      <c r="G60" s="25"/>
      <c r="H60" s="26"/>
      <c r="I60" s="20"/>
    </row>
    <row r="61" s="2" customFormat="1" customHeight="1" spans="1:9">
      <c r="A61" s="27">
        <v>1</v>
      </c>
      <c r="B61" s="36" t="s">
        <v>117</v>
      </c>
      <c r="C61" s="37"/>
      <c r="D61" s="38" t="s">
        <v>141</v>
      </c>
      <c r="E61" s="37" t="s">
        <v>63</v>
      </c>
      <c r="F61" s="40">
        <v>12</v>
      </c>
      <c r="G61" s="34">
        <v>1000</v>
      </c>
      <c r="H61" s="34">
        <f t="shared" ref="H61:H68" si="3">F61*G61</f>
        <v>12000</v>
      </c>
      <c r="I61" s="29" t="s">
        <v>55</v>
      </c>
    </row>
    <row r="62" s="2" customFormat="1" customHeight="1" spans="1:9">
      <c r="A62" s="27">
        <v>2</v>
      </c>
      <c r="B62" s="36" t="s">
        <v>85</v>
      </c>
      <c r="C62" s="29" t="s">
        <v>109</v>
      </c>
      <c r="D62" s="38" t="s">
        <v>121</v>
      </c>
      <c r="E62" s="37" t="s">
        <v>16</v>
      </c>
      <c r="F62" s="40">
        <f>F61</f>
        <v>12</v>
      </c>
      <c r="G62" s="34">
        <v>500</v>
      </c>
      <c r="H62" s="34">
        <f t="shared" si="3"/>
        <v>6000</v>
      </c>
      <c r="I62" s="29"/>
    </row>
    <row r="63" s="3" customFormat="1" customHeight="1" spans="1:9">
      <c r="A63" s="27">
        <v>3</v>
      </c>
      <c r="B63" s="28" t="s">
        <v>56</v>
      </c>
      <c r="C63" s="29"/>
      <c r="D63" s="28" t="s">
        <v>57</v>
      </c>
      <c r="E63" s="27" t="s">
        <v>19</v>
      </c>
      <c r="F63" s="34">
        <v>1</v>
      </c>
      <c r="G63" s="35">
        <v>400</v>
      </c>
      <c r="H63" s="35">
        <f t="shared" si="3"/>
        <v>400</v>
      </c>
      <c r="I63" s="47" t="s">
        <v>55</v>
      </c>
    </row>
    <row r="64" s="2" customFormat="1" customHeight="1" spans="1:9">
      <c r="A64" s="27">
        <v>4</v>
      </c>
      <c r="B64" s="36" t="s">
        <v>129</v>
      </c>
      <c r="C64" s="37" t="s">
        <v>130</v>
      </c>
      <c r="D64" s="36" t="s">
        <v>131</v>
      </c>
      <c r="E64" s="37" t="s">
        <v>16</v>
      </c>
      <c r="F64" s="40">
        <v>6</v>
      </c>
      <c r="G64" s="34">
        <v>1120</v>
      </c>
      <c r="H64" s="34">
        <f t="shared" si="3"/>
        <v>6720</v>
      </c>
      <c r="I64" s="29"/>
    </row>
    <row r="65" s="2" customFormat="1" ht="72" spans="1:9">
      <c r="A65" s="27">
        <v>5</v>
      </c>
      <c r="B65" s="36" t="s">
        <v>142</v>
      </c>
      <c r="C65" s="37" t="s">
        <v>83</v>
      </c>
      <c r="D65" s="38" t="s">
        <v>143</v>
      </c>
      <c r="E65" s="37" t="s">
        <v>16</v>
      </c>
      <c r="F65" s="40">
        <v>1</v>
      </c>
      <c r="G65" s="34">
        <v>16000</v>
      </c>
      <c r="H65" s="34">
        <f t="shared" si="3"/>
        <v>16000</v>
      </c>
      <c r="I65" s="29"/>
    </row>
    <row r="66" s="2" customFormat="1" ht="96" spans="1:9">
      <c r="A66" s="27">
        <v>5</v>
      </c>
      <c r="B66" s="28" t="s">
        <v>64</v>
      </c>
      <c r="C66" s="29" t="s">
        <v>65</v>
      </c>
      <c r="D66" s="28" t="s">
        <v>138</v>
      </c>
      <c r="E66" s="39" t="s">
        <v>63</v>
      </c>
      <c r="F66" s="40">
        <v>1</v>
      </c>
      <c r="G66" s="43">
        <v>8500</v>
      </c>
      <c r="H66" s="34">
        <f t="shared" si="3"/>
        <v>8500</v>
      </c>
      <c r="I66" s="29"/>
    </row>
    <row r="67" s="2" customFormat="1" customHeight="1" spans="1:9">
      <c r="A67" s="27">
        <v>7</v>
      </c>
      <c r="B67" s="28" t="s">
        <v>132</v>
      </c>
      <c r="C67" s="29"/>
      <c r="D67" s="38" t="s">
        <v>96</v>
      </c>
      <c r="E67" s="29" t="s">
        <v>16</v>
      </c>
      <c r="F67" s="31">
        <v>1</v>
      </c>
      <c r="G67" s="32">
        <v>500</v>
      </c>
      <c r="H67" s="33">
        <f t="shared" si="3"/>
        <v>500</v>
      </c>
      <c r="I67" s="29" t="s">
        <v>55</v>
      </c>
    </row>
    <row r="68" s="2" customFormat="1" customHeight="1" spans="1:9">
      <c r="A68" s="27">
        <v>8</v>
      </c>
      <c r="B68" s="28" t="s">
        <v>134</v>
      </c>
      <c r="C68" s="29" t="s">
        <v>109</v>
      </c>
      <c r="D68" s="28" t="s">
        <v>135</v>
      </c>
      <c r="E68" s="39" t="s">
        <v>16</v>
      </c>
      <c r="F68" s="40">
        <v>1</v>
      </c>
      <c r="G68" s="43">
        <v>4620</v>
      </c>
      <c r="H68" s="34">
        <f t="shared" si="3"/>
        <v>4620</v>
      </c>
      <c r="I68" s="29"/>
    </row>
    <row r="69" s="2" customFormat="1" customHeight="1" spans="1:9">
      <c r="A69" s="20" t="s">
        <v>144</v>
      </c>
      <c r="B69" s="21" t="s">
        <v>145</v>
      </c>
      <c r="C69" s="22"/>
      <c r="D69" s="23"/>
      <c r="E69" s="24"/>
      <c r="F69" s="25"/>
      <c r="G69" s="25"/>
      <c r="H69" s="26"/>
      <c r="I69" s="20"/>
    </row>
    <row r="70" s="4" customFormat="1" customHeight="1" spans="1:9">
      <c r="A70" s="27">
        <v>1</v>
      </c>
      <c r="B70" s="30" t="s">
        <v>146</v>
      </c>
      <c r="C70" s="29"/>
      <c r="D70" s="28" t="s">
        <v>92</v>
      </c>
      <c r="E70" s="29" t="s">
        <v>22</v>
      </c>
      <c r="F70" s="31">
        <f>3.52*2.56</f>
        <v>9.0112</v>
      </c>
      <c r="G70" s="32">
        <v>1200</v>
      </c>
      <c r="H70" s="33">
        <f>F70*G70</f>
        <v>10813.44</v>
      </c>
      <c r="I70" s="27" t="s">
        <v>55</v>
      </c>
    </row>
    <row r="71" s="4" customFormat="1" customHeight="1" spans="1:9">
      <c r="A71" s="27">
        <v>2</v>
      </c>
      <c r="B71" s="50" t="s">
        <v>147</v>
      </c>
      <c r="C71" s="27" t="s">
        <v>61</v>
      </c>
      <c r="D71" s="38" t="s">
        <v>62</v>
      </c>
      <c r="E71" s="29" t="s">
        <v>16</v>
      </c>
      <c r="F71" s="31">
        <v>1</v>
      </c>
      <c r="G71" s="32">
        <v>8000</v>
      </c>
      <c r="H71" s="33">
        <f>F71*G71</f>
        <v>8000</v>
      </c>
      <c r="I71" s="27"/>
    </row>
    <row r="72" s="2" customFormat="1" ht="84" spans="1:9">
      <c r="A72" s="27">
        <v>3</v>
      </c>
      <c r="B72" s="28" t="s">
        <v>64</v>
      </c>
      <c r="C72" s="29" t="s">
        <v>65</v>
      </c>
      <c r="D72" s="28" t="s">
        <v>66</v>
      </c>
      <c r="E72" s="39" t="s">
        <v>63</v>
      </c>
      <c r="F72" s="34">
        <v>1</v>
      </c>
      <c r="G72" s="34">
        <v>5000</v>
      </c>
      <c r="H72" s="34">
        <f>F72*G72</f>
        <v>5000</v>
      </c>
      <c r="I72" s="29"/>
    </row>
    <row r="73" s="2" customFormat="1" customHeight="1" spans="1:9">
      <c r="A73" s="20" t="s">
        <v>148</v>
      </c>
      <c r="B73" s="21" t="s">
        <v>149</v>
      </c>
      <c r="C73" s="22"/>
      <c r="D73" s="23"/>
      <c r="E73" s="24"/>
      <c r="F73" s="25"/>
      <c r="G73" s="25"/>
      <c r="H73" s="26"/>
      <c r="I73" s="20"/>
    </row>
    <row r="74" s="2" customFormat="1" ht="72" spans="1:9">
      <c r="A74" s="27">
        <v>1</v>
      </c>
      <c r="B74" s="28" t="s">
        <v>69</v>
      </c>
      <c r="C74" s="29" t="s">
        <v>70</v>
      </c>
      <c r="D74" s="28" t="s">
        <v>71</v>
      </c>
      <c r="E74" s="39" t="s">
        <v>22</v>
      </c>
      <c r="F74" s="51">
        <v>5.79</v>
      </c>
      <c r="G74" s="34">
        <v>11500</v>
      </c>
      <c r="H74" s="34">
        <f t="shared" ref="H74:H82" si="4">F74*G74</f>
        <v>66585</v>
      </c>
      <c r="I74" s="29"/>
    </row>
    <row r="75" s="2" customFormat="1" ht="36" spans="1:9">
      <c r="A75" s="27">
        <v>2</v>
      </c>
      <c r="B75" s="28" t="s">
        <v>72</v>
      </c>
      <c r="C75" s="29" t="s">
        <v>73</v>
      </c>
      <c r="D75" s="38" t="s">
        <v>74</v>
      </c>
      <c r="E75" s="37" t="s">
        <v>22</v>
      </c>
      <c r="F75" s="40">
        <f>F74</f>
        <v>5.79</v>
      </c>
      <c r="G75" s="34">
        <v>800</v>
      </c>
      <c r="H75" s="34">
        <f t="shared" si="4"/>
        <v>4632</v>
      </c>
      <c r="I75" s="29"/>
    </row>
    <row r="76" s="2" customFormat="1" customHeight="1" spans="1:9">
      <c r="A76" s="27">
        <v>3</v>
      </c>
      <c r="B76" s="28" t="s">
        <v>60</v>
      </c>
      <c r="C76" s="37" t="s">
        <v>61</v>
      </c>
      <c r="D76" s="38" t="s">
        <v>62</v>
      </c>
      <c r="E76" s="37" t="s">
        <v>63</v>
      </c>
      <c r="F76" s="40">
        <v>1</v>
      </c>
      <c r="G76" s="34">
        <v>6000</v>
      </c>
      <c r="H76" s="34">
        <f t="shared" si="4"/>
        <v>6000</v>
      </c>
      <c r="I76" s="29"/>
    </row>
    <row r="77" s="2" customFormat="1" customHeight="1" spans="1:9">
      <c r="A77" s="27">
        <v>4</v>
      </c>
      <c r="B77" s="28" t="s">
        <v>58</v>
      </c>
      <c r="C77" s="29" t="s">
        <v>73</v>
      </c>
      <c r="D77" s="28" t="s">
        <v>58</v>
      </c>
      <c r="E77" s="39" t="s">
        <v>16</v>
      </c>
      <c r="F77" s="40">
        <v>1</v>
      </c>
      <c r="G77" s="34">
        <v>1360</v>
      </c>
      <c r="H77" s="34">
        <f t="shared" si="4"/>
        <v>1360</v>
      </c>
      <c r="I77" s="29"/>
    </row>
    <row r="78" s="2" customFormat="1" ht="96" spans="1:9">
      <c r="A78" s="27">
        <v>5</v>
      </c>
      <c r="B78" s="28" t="s">
        <v>64</v>
      </c>
      <c r="C78" s="29" t="s">
        <v>65</v>
      </c>
      <c r="D78" s="28" t="s">
        <v>150</v>
      </c>
      <c r="E78" s="39" t="s">
        <v>63</v>
      </c>
      <c r="F78" s="34">
        <v>1</v>
      </c>
      <c r="G78" s="34">
        <v>5000</v>
      </c>
      <c r="H78" s="34">
        <f t="shared" si="4"/>
        <v>5000</v>
      </c>
      <c r="I78" s="29"/>
    </row>
    <row r="79" s="2" customFormat="1" ht="168" spans="1:9">
      <c r="A79" s="27">
        <v>6</v>
      </c>
      <c r="B79" s="28" t="s">
        <v>95</v>
      </c>
      <c r="C79" s="29" t="s">
        <v>83</v>
      </c>
      <c r="D79" s="28" t="s">
        <v>151</v>
      </c>
      <c r="E79" s="29" t="s">
        <v>16</v>
      </c>
      <c r="F79" s="40">
        <v>1</v>
      </c>
      <c r="G79" s="34">
        <v>5400</v>
      </c>
      <c r="H79" s="34">
        <f t="shared" si="4"/>
        <v>5400</v>
      </c>
      <c r="I79" s="29"/>
    </row>
    <row r="80" s="2" customFormat="1" customHeight="1" spans="1:9">
      <c r="A80" s="27">
        <v>7</v>
      </c>
      <c r="B80" s="28" t="s">
        <v>134</v>
      </c>
      <c r="C80" s="29" t="s">
        <v>109</v>
      </c>
      <c r="D80" s="28" t="s">
        <v>135</v>
      </c>
      <c r="E80" s="29" t="s">
        <v>16</v>
      </c>
      <c r="F80" s="40">
        <v>1</v>
      </c>
      <c r="G80" s="34">
        <v>4620</v>
      </c>
      <c r="H80" s="34">
        <f t="shared" si="4"/>
        <v>4620</v>
      </c>
      <c r="I80" s="29"/>
    </row>
    <row r="81" s="2" customFormat="1" ht="120" spans="1:9">
      <c r="A81" s="27">
        <v>8</v>
      </c>
      <c r="B81" s="36" t="s">
        <v>122</v>
      </c>
      <c r="C81" s="37" t="s">
        <v>123</v>
      </c>
      <c r="D81" s="28" t="s">
        <v>152</v>
      </c>
      <c r="E81" s="37" t="s">
        <v>125</v>
      </c>
      <c r="F81" s="40">
        <v>2</v>
      </c>
      <c r="G81" s="34">
        <v>1600</v>
      </c>
      <c r="H81" s="34">
        <f t="shared" si="4"/>
        <v>3200</v>
      </c>
      <c r="I81" s="29"/>
    </row>
    <row r="82" s="2" customFormat="1" ht="132" spans="1:9">
      <c r="A82" s="27">
        <v>9</v>
      </c>
      <c r="B82" s="36" t="s">
        <v>126</v>
      </c>
      <c r="C82" s="37" t="s">
        <v>127</v>
      </c>
      <c r="D82" s="28" t="s">
        <v>153</v>
      </c>
      <c r="E82" s="29" t="s">
        <v>63</v>
      </c>
      <c r="F82" s="40">
        <v>1</v>
      </c>
      <c r="G82" s="34">
        <v>2860</v>
      </c>
      <c r="H82" s="34">
        <f t="shared" si="4"/>
        <v>2860</v>
      </c>
      <c r="I82" s="29"/>
    </row>
    <row r="83" s="2" customFormat="1" customHeight="1" spans="1:9">
      <c r="A83" s="20" t="s">
        <v>154</v>
      </c>
      <c r="B83" s="21" t="s">
        <v>155</v>
      </c>
      <c r="C83" s="22"/>
      <c r="D83" s="23"/>
      <c r="E83" s="24"/>
      <c r="F83" s="25"/>
      <c r="G83" s="25"/>
      <c r="H83" s="26"/>
      <c r="I83" s="20"/>
    </row>
    <row r="84" s="2" customFormat="1" ht="72" spans="1:9">
      <c r="A84" s="27">
        <v>1</v>
      </c>
      <c r="B84" s="28" t="s">
        <v>156</v>
      </c>
      <c r="C84" s="29" t="s">
        <v>70</v>
      </c>
      <c r="D84" s="28" t="s">
        <v>157</v>
      </c>
      <c r="E84" s="39" t="s">
        <v>22</v>
      </c>
      <c r="F84" s="40">
        <v>8.4</v>
      </c>
      <c r="G84" s="34">
        <v>22000</v>
      </c>
      <c r="H84" s="34">
        <f t="shared" ref="H84:H92" si="5">F84*G84</f>
        <v>184800</v>
      </c>
      <c r="I84" s="29"/>
    </row>
    <row r="85" s="2" customFormat="1" ht="36" spans="1:9">
      <c r="A85" s="27">
        <v>2</v>
      </c>
      <c r="B85" s="28" t="s">
        <v>72</v>
      </c>
      <c r="C85" s="29" t="s">
        <v>73</v>
      </c>
      <c r="D85" s="38" t="s">
        <v>74</v>
      </c>
      <c r="E85" s="37" t="s">
        <v>22</v>
      </c>
      <c r="F85" s="40">
        <f>F84</f>
        <v>8.4</v>
      </c>
      <c r="G85" s="34">
        <v>800</v>
      </c>
      <c r="H85" s="34">
        <f t="shared" si="5"/>
        <v>6720</v>
      </c>
      <c r="I85" s="29"/>
    </row>
    <row r="86" s="2" customFormat="1" customHeight="1" spans="1:9">
      <c r="A86" s="27">
        <v>3</v>
      </c>
      <c r="B86" s="28" t="s">
        <v>60</v>
      </c>
      <c r="C86" s="37" t="s">
        <v>61</v>
      </c>
      <c r="D86" s="38" t="s">
        <v>62</v>
      </c>
      <c r="E86" s="37" t="s">
        <v>63</v>
      </c>
      <c r="F86" s="40">
        <v>1</v>
      </c>
      <c r="G86" s="34">
        <v>6000</v>
      </c>
      <c r="H86" s="34">
        <f t="shared" si="5"/>
        <v>6000</v>
      </c>
      <c r="I86" s="29"/>
    </row>
    <row r="87" s="2" customFormat="1" spans="1:9">
      <c r="A87" s="27">
        <v>4</v>
      </c>
      <c r="B87" s="28" t="s">
        <v>58</v>
      </c>
      <c r="C87" s="29" t="s">
        <v>73</v>
      </c>
      <c r="D87" s="30" t="s">
        <v>158</v>
      </c>
      <c r="E87" s="39" t="s">
        <v>16</v>
      </c>
      <c r="F87" s="40">
        <v>1</v>
      </c>
      <c r="G87" s="34">
        <v>2200</v>
      </c>
      <c r="H87" s="34">
        <f t="shared" si="5"/>
        <v>2200</v>
      </c>
      <c r="I87" s="29"/>
    </row>
    <row r="88" s="2" customFormat="1" ht="96" spans="1:9">
      <c r="A88" s="27">
        <v>5</v>
      </c>
      <c r="B88" s="28" t="s">
        <v>64</v>
      </c>
      <c r="C88" s="29" t="s">
        <v>65</v>
      </c>
      <c r="D88" s="28" t="s">
        <v>150</v>
      </c>
      <c r="E88" s="39" t="s">
        <v>63</v>
      </c>
      <c r="F88" s="34">
        <v>1</v>
      </c>
      <c r="G88" s="34">
        <v>5000</v>
      </c>
      <c r="H88" s="34">
        <f t="shared" si="5"/>
        <v>5000</v>
      </c>
      <c r="I88" s="29"/>
    </row>
    <row r="89" s="2" customFormat="1" ht="168" spans="1:9">
      <c r="A89" s="27">
        <v>6</v>
      </c>
      <c r="B89" s="28" t="s">
        <v>95</v>
      </c>
      <c r="C89" s="29" t="s">
        <v>83</v>
      </c>
      <c r="D89" s="28" t="s">
        <v>151</v>
      </c>
      <c r="E89" s="29" t="s">
        <v>16</v>
      </c>
      <c r="F89" s="40">
        <v>1</v>
      </c>
      <c r="G89" s="34">
        <v>5400</v>
      </c>
      <c r="H89" s="34">
        <f t="shared" si="5"/>
        <v>5400</v>
      </c>
      <c r="I89" s="29"/>
    </row>
    <row r="90" s="2" customFormat="1" customHeight="1" spans="1:9">
      <c r="A90" s="27">
        <v>7</v>
      </c>
      <c r="B90" s="28" t="s">
        <v>134</v>
      </c>
      <c r="C90" s="29" t="s">
        <v>109</v>
      </c>
      <c r="D90" s="28" t="s">
        <v>135</v>
      </c>
      <c r="E90" s="29" t="s">
        <v>16</v>
      </c>
      <c r="F90" s="40">
        <v>1</v>
      </c>
      <c r="G90" s="34">
        <v>4620</v>
      </c>
      <c r="H90" s="34">
        <f t="shared" si="5"/>
        <v>4620</v>
      </c>
      <c r="I90" s="29"/>
    </row>
    <row r="91" s="2" customFormat="1" ht="120" spans="1:9">
      <c r="A91" s="27">
        <v>8</v>
      </c>
      <c r="B91" s="36" t="s">
        <v>122</v>
      </c>
      <c r="C91" s="37" t="s">
        <v>123</v>
      </c>
      <c r="D91" s="28" t="s">
        <v>152</v>
      </c>
      <c r="E91" s="37" t="s">
        <v>125</v>
      </c>
      <c r="F91" s="40">
        <v>2</v>
      </c>
      <c r="G91" s="34">
        <v>1600</v>
      </c>
      <c r="H91" s="34">
        <f t="shared" si="5"/>
        <v>3200</v>
      </c>
      <c r="I91" s="29"/>
    </row>
    <row r="92" s="2" customFormat="1" ht="132" spans="1:9">
      <c r="A92" s="27">
        <v>9</v>
      </c>
      <c r="B92" s="36" t="s">
        <v>126</v>
      </c>
      <c r="C92" s="37" t="s">
        <v>127</v>
      </c>
      <c r="D92" s="28" t="s">
        <v>153</v>
      </c>
      <c r="E92" s="29" t="s">
        <v>63</v>
      </c>
      <c r="F92" s="40">
        <v>1</v>
      </c>
      <c r="G92" s="34">
        <v>2860</v>
      </c>
      <c r="H92" s="34">
        <f t="shared" si="5"/>
        <v>2860</v>
      </c>
      <c r="I92" s="29"/>
    </row>
    <row r="93" s="2" customFormat="1" customHeight="1" spans="1:9">
      <c r="A93" s="20" t="s">
        <v>159</v>
      </c>
      <c r="B93" s="21" t="s">
        <v>160</v>
      </c>
      <c r="C93" s="22"/>
      <c r="D93" s="23"/>
      <c r="E93" s="24"/>
      <c r="F93" s="25"/>
      <c r="G93" s="25"/>
      <c r="H93" s="26"/>
      <c r="I93" s="20"/>
    </row>
    <row r="94" s="2" customFormat="1" customHeight="1" spans="1:9">
      <c r="A94" s="27">
        <v>1</v>
      </c>
      <c r="B94" s="36" t="s">
        <v>117</v>
      </c>
      <c r="C94" s="37"/>
      <c r="D94" s="38" t="s">
        <v>141</v>
      </c>
      <c r="E94" s="37" t="s">
        <v>63</v>
      </c>
      <c r="F94" s="40">
        <v>4</v>
      </c>
      <c r="G94" s="34">
        <v>1000</v>
      </c>
      <c r="H94" s="34">
        <f t="shared" ref="H94:H100" si="6">F94*G94</f>
        <v>4000</v>
      </c>
      <c r="I94" s="29" t="s">
        <v>55</v>
      </c>
    </row>
    <row r="95" s="2" customFormat="1" customHeight="1" spans="1:9">
      <c r="A95" s="27">
        <v>2</v>
      </c>
      <c r="B95" s="36" t="s">
        <v>85</v>
      </c>
      <c r="C95" s="29" t="s">
        <v>109</v>
      </c>
      <c r="D95" s="38" t="s">
        <v>121</v>
      </c>
      <c r="E95" s="37" t="s">
        <v>16</v>
      </c>
      <c r="F95" s="40">
        <f>F94</f>
        <v>4</v>
      </c>
      <c r="G95" s="34">
        <v>500</v>
      </c>
      <c r="H95" s="34">
        <f t="shared" si="6"/>
        <v>2000</v>
      </c>
      <c r="I95" s="29"/>
    </row>
    <row r="96" s="3" customFormat="1" customHeight="1" spans="1:9">
      <c r="A96" s="27">
        <v>3</v>
      </c>
      <c r="B96" s="28" t="s">
        <v>56</v>
      </c>
      <c r="C96" s="29"/>
      <c r="D96" s="28" t="s">
        <v>57</v>
      </c>
      <c r="E96" s="27" t="s">
        <v>19</v>
      </c>
      <c r="F96" s="34">
        <v>1</v>
      </c>
      <c r="G96" s="35">
        <v>400</v>
      </c>
      <c r="H96" s="35">
        <f t="shared" si="6"/>
        <v>400</v>
      </c>
      <c r="I96" s="47" t="s">
        <v>55</v>
      </c>
    </row>
    <row r="97" s="2" customFormat="1" customHeight="1" spans="1:9">
      <c r="A97" s="27">
        <v>4</v>
      </c>
      <c r="B97" s="36" t="s">
        <v>129</v>
      </c>
      <c r="C97" s="37" t="s">
        <v>130</v>
      </c>
      <c r="D97" s="36" t="s">
        <v>131</v>
      </c>
      <c r="E97" s="37" t="s">
        <v>16</v>
      </c>
      <c r="F97" s="40">
        <v>4</v>
      </c>
      <c r="G97" s="34">
        <v>1120</v>
      </c>
      <c r="H97" s="34">
        <f t="shared" si="6"/>
        <v>4480</v>
      </c>
      <c r="I97" s="29"/>
    </row>
    <row r="98" s="2" customFormat="1" ht="72" spans="1:9">
      <c r="A98" s="27">
        <v>5</v>
      </c>
      <c r="B98" s="36" t="s">
        <v>142</v>
      </c>
      <c r="C98" s="29" t="s">
        <v>61</v>
      </c>
      <c r="D98" s="38" t="s">
        <v>161</v>
      </c>
      <c r="E98" s="37" t="s">
        <v>16</v>
      </c>
      <c r="F98" s="40">
        <v>1</v>
      </c>
      <c r="G98" s="34">
        <v>6000</v>
      </c>
      <c r="H98" s="34">
        <f t="shared" si="6"/>
        <v>6000</v>
      </c>
      <c r="I98" s="29"/>
    </row>
    <row r="99" s="2" customFormat="1" ht="84" spans="1:9">
      <c r="A99" s="27">
        <v>5</v>
      </c>
      <c r="B99" s="28" t="s">
        <v>64</v>
      </c>
      <c r="C99" s="29" t="s">
        <v>65</v>
      </c>
      <c r="D99" s="28" t="s">
        <v>66</v>
      </c>
      <c r="E99" s="39" t="s">
        <v>63</v>
      </c>
      <c r="F99" s="34">
        <v>1</v>
      </c>
      <c r="G99" s="34">
        <v>5000</v>
      </c>
      <c r="H99" s="34">
        <f t="shared" si="6"/>
        <v>5000</v>
      </c>
      <c r="I99" s="29"/>
    </row>
    <row r="100" s="2" customFormat="1" customHeight="1" spans="1:9">
      <c r="A100" s="27">
        <v>7</v>
      </c>
      <c r="B100" s="28" t="s">
        <v>162</v>
      </c>
      <c r="C100" s="29" t="s">
        <v>109</v>
      </c>
      <c r="D100" s="28" t="s">
        <v>163</v>
      </c>
      <c r="E100" s="39" t="s">
        <v>16</v>
      </c>
      <c r="F100" s="40">
        <v>1</v>
      </c>
      <c r="G100" s="43">
        <v>8000</v>
      </c>
      <c r="H100" s="34">
        <f t="shared" si="6"/>
        <v>8000</v>
      </c>
      <c r="I100" s="29"/>
    </row>
    <row r="101" s="2" customFormat="1" customHeight="1" spans="1:9">
      <c r="A101" s="20" t="s">
        <v>164</v>
      </c>
      <c r="B101" s="21" t="s">
        <v>165</v>
      </c>
      <c r="C101" s="22"/>
      <c r="D101" s="23"/>
      <c r="E101" s="24"/>
      <c r="F101" s="25"/>
      <c r="G101" s="25"/>
      <c r="H101" s="26"/>
      <c r="I101" s="20"/>
    </row>
    <row r="102" s="2" customFormat="1" ht="120" spans="1:9">
      <c r="A102" s="27">
        <v>1</v>
      </c>
      <c r="B102" s="28" t="s">
        <v>82</v>
      </c>
      <c r="C102" s="29" t="s">
        <v>83</v>
      </c>
      <c r="D102" s="28" t="s">
        <v>84</v>
      </c>
      <c r="E102" s="27" t="s">
        <v>16</v>
      </c>
      <c r="F102" s="40">
        <v>1</v>
      </c>
      <c r="G102" s="34">
        <v>8800</v>
      </c>
      <c r="H102" s="34">
        <f>F102*G102</f>
        <v>8800</v>
      </c>
      <c r="I102" s="29"/>
    </row>
    <row r="103" s="2" customFormat="1" customHeight="1" spans="1:9">
      <c r="A103" s="27">
        <v>2</v>
      </c>
      <c r="B103" s="28" t="s">
        <v>85</v>
      </c>
      <c r="C103" s="29" t="s">
        <v>109</v>
      </c>
      <c r="D103" s="28" t="s">
        <v>86</v>
      </c>
      <c r="E103" s="27" t="s">
        <v>16</v>
      </c>
      <c r="F103" s="40">
        <f>F102</f>
        <v>1</v>
      </c>
      <c r="G103" s="34">
        <v>500</v>
      </c>
      <c r="H103" s="34">
        <f>F103*G103</f>
        <v>500</v>
      </c>
      <c r="I103" s="29"/>
    </row>
    <row r="104" s="2" customFormat="1" customHeight="1" spans="1:9">
      <c r="A104" s="27">
        <v>3</v>
      </c>
      <c r="B104" s="28" t="s">
        <v>95</v>
      </c>
      <c r="C104" s="29"/>
      <c r="D104" s="38" t="s">
        <v>96</v>
      </c>
      <c r="E104" s="29" t="s">
        <v>16</v>
      </c>
      <c r="F104" s="31">
        <v>1</v>
      </c>
      <c r="G104" s="32">
        <v>500</v>
      </c>
      <c r="H104" s="33">
        <f>F104*G104</f>
        <v>500</v>
      </c>
      <c r="I104" s="29" t="s">
        <v>93</v>
      </c>
    </row>
    <row r="105" s="2" customFormat="1" customHeight="1" spans="1:9">
      <c r="A105" s="27">
        <v>4</v>
      </c>
      <c r="B105" s="28" t="s">
        <v>134</v>
      </c>
      <c r="C105" s="29" t="s">
        <v>109</v>
      </c>
      <c r="D105" s="28" t="s">
        <v>135</v>
      </c>
      <c r="E105" s="29" t="s">
        <v>16</v>
      </c>
      <c r="F105" s="40">
        <v>1</v>
      </c>
      <c r="G105" s="43">
        <v>4620</v>
      </c>
      <c r="H105" s="34">
        <f>F105*G105</f>
        <v>4620</v>
      </c>
      <c r="I105" s="29"/>
    </row>
    <row r="106" s="6" customFormat="1" customHeight="1" spans="1:9">
      <c r="A106" s="52" t="s">
        <v>166</v>
      </c>
      <c r="B106" s="21" t="s">
        <v>167</v>
      </c>
      <c r="C106" s="22"/>
      <c r="D106" s="23"/>
      <c r="E106" s="26"/>
      <c r="F106" s="25"/>
      <c r="G106" s="25"/>
      <c r="H106" s="26"/>
      <c r="I106" s="52"/>
    </row>
    <row r="107" s="6" customFormat="1" ht="96" spans="1:9">
      <c r="A107" s="27">
        <v>6</v>
      </c>
      <c r="B107" s="28" t="s">
        <v>64</v>
      </c>
      <c r="C107" s="29" t="s">
        <v>65</v>
      </c>
      <c r="D107" s="28" t="s">
        <v>97</v>
      </c>
      <c r="E107" s="39" t="s">
        <v>63</v>
      </c>
      <c r="F107" s="40">
        <v>1</v>
      </c>
      <c r="G107" s="43">
        <v>8500</v>
      </c>
      <c r="H107" s="34">
        <f>F107*G107</f>
        <v>8500</v>
      </c>
      <c r="I107" s="29"/>
    </row>
    <row r="108" s="2" customFormat="1" customHeight="1" spans="1:9">
      <c r="A108" s="20" t="s">
        <v>168</v>
      </c>
      <c r="B108" s="21" t="s">
        <v>169</v>
      </c>
      <c r="C108" s="22"/>
      <c r="D108" s="23"/>
      <c r="E108" s="24"/>
      <c r="F108" s="25"/>
      <c r="G108" s="25"/>
      <c r="H108" s="26"/>
      <c r="I108" s="20"/>
    </row>
    <row r="109" s="2" customFormat="1" ht="204" spans="1:9">
      <c r="A109" s="27">
        <v>1</v>
      </c>
      <c r="B109" s="28" t="s">
        <v>170</v>
      </c>
      <c r="C109" s="29" t="s">
        <v>171</v>
      </c>
      <c r="D109" s="28" t="s">
        <v>172</v>
      </c>
      <c r="E109" s="27" t="s">
        <v>63</v>
      </c>
      <c r="F109" s="40">
        <v>12</v>
      </c>
      <c r="G109" s="34">
        <v>5200</v>
      </c>
      <c r="H109" s="34">
        <f>F109*G109</f>
        <v>62400</v>
      </c>
      <c r="I109" s="29"/>
    </row>
    <row r="110" s="2" customFormat="1" ht="48" spans="1:9">
      <c r="A110" s="27">
        <v>2</v>
      </c>
      <c r="B110" s="28" t="s">
        <v>173</v>
      </c>
      <c r="C110" s="29" t="s">
        <v>171</v>
      </c>
      <c r="D110" s="28" t="s">
        <v>174</v>
      </c>
      <c r="E110" s="27" t="s">
        <v>63</v>
      </c>
      <c r="F110" s="40">
        <v>12</v>
      </c>
      <c r="G110" s="34">
        <v>2500</v>
      </c>
      <c r="H110" s="34">
        <f>F110*G110</f>
        <v>30000</v>
      </c>
      <c r="I110" s="29"/>
    </row>
    <row r="111" s="2" customFormat="1" ht="132" spans="1:9">
      <c r="A111" s="27">
        <v>3</v>
      </c>
      <c r="B111" s="28" t="s">
        <v>175</v>
      </c>
      <c r="C111" s="29" t="s">
        <v>171</v>
      </c>
      <c r="D111" s="28" t="s">
        <v>176</v>
      </c>
      <c r="E111" s="27" t="s">
        <v>63</v>
      </c>
      <c r="F111" s="40">
        <v>24</v>
      </c>
      <c r="G111" s="34">
        <v>1060</v>
      </c>
      <c r="H111" s="34">
        <f>F111*G111</f>
        <v>25440</v>
      </c>
      <c r="I111" s="29"/>
    </row>
    <row r="112" s="2" customFormat="1" ht="180" spans="1:9">
      <c r="A112" s="27">
        <v>4</v>
      </c>
      <c r="B112" s="28" t="s">
        <v>177</v>
      </c>
      <c r="C112" s="29" t="s">
        <v>171</v>
      </c>
      <c r="D112" s="28" t="s">
        <v>178</v>
      </c>
      <c r="E112" s="27" t="s">
        <v>63</v>
      </c>
      <c r="F112" s="40">
        <v>5</v>
      </c>
      <c r="G112" s="34">
        <v>3200</v>
      </c>
      <c r="H112" s="34">
        <f>F112*G112</f>
        <v>16000</v>
      </c>
      <c r="I112" s="29"/>
    </row>
    <row r="113" s="2" customFormat="1" customHeight="1" spans="1:9">
      <c r="A113" s="27">
        <v>5</v>
      </c>
      <c r="B113" s="28" t="s">
        <v>179</v>
      </c>
      <c r="C113" s="29" t="s">
        <v>171</v>
      </c>
      <c r="D113" s="28" t="s">
        <v>180</v>
      </c>
      <c r="E113" s="27" t="s">
        <v>39</v>
      </c>
      <c r="F113" s="40">
        <v>5</v>
      </c>
      <c r="G113" s="34">
        <v>1068</v>
      </c>
      <c r="H113" s="34">
        <f>F113*G113</f>
        <v>5340</v>
      </c>
      <c r="I113" s="29"/>
    </row>
    <row r="114" s="2" customFormat="1" customHeight="1" spans="1:9">
      <c r="A114" s="20" t="s">
        <v>181</v>
      </c>
      <c r="B114" s="21" t="s">
        <v>182</v>
      </c>
      <c r="C114" s="22"/>
      <c r="D114" s="23"/>
      <c r="E114" s="24"/>
      <c r="F114" s="25"/>
      <c r="G114" s="25"/>
      <c r="H114" s="26"/>
      <c r="I114" s="20"/>
    </row>
    <row r="115" s="2" customFormat="1" customHeight="1" spans="1:9">
      <c r="A115" s="27">
        <v>1</v>
      </c>
      <c r="B115" s="28" t="s">
        <v>183</v>
      </c>
      <c r="C115" s="29" t="s">
        <v>109</v>
      </c>
      <c r="D115" s="28" t="s">
        <v>184</v>
      </c>
      <c r="E115" s="27" t="s">
        <v>63</v>
      </c>
      <c r="F115" s="40">
        <v>1</v>
      </c>
      <c r="G115" s="34">
        <v>5200</v>
      </c>
      <c r="H115" s="34">
        <f t="shared" ref="H115:H127" si="7">F115*G115</f>
        <v>5200</v>
      </c>
      <c r="I115" s="29"/>
    </row>
    <row r="116" s="2" customFormat="1" customHeight="1" spans="1:9">
      <c r="A116" s="27">
        <v>2</v>
      </c>
      <c r="B116" s="28" t="s">
        <v>185</v>
      </c>
      <c r="C116" s="29" t="s">
        <v>186</v>
      </c>
      <c r="D116" s="28" t="s">
        <v>187</v>
      </c>
      <c r="E116" s="27" t="s">
        <v>63</v>
      </c>
      <c r="F116" s="40">
        <v>1</v>
      </c>
      <c r="G116" s="34">
        <v>600</v>
      </c>
      <c r="H116" s="34">
        <f t="shared" si="7"/>
        <v>600</v>
      </c>
      <c r="I116" s="29"/>
    </row>
    <row r="117" s="2" customFormat="1" customHeight="1" spans="1:9">
      <c r="A117" s="27">
        <v>3</v>
      </c>
      <c r="B117" s="28" t="s">
        <v>188</v>
      </c>
      <c r="C117" s="29" t="s">
        <v>109</v>
      </c>
      <c r="D117" s="28" t="s">
        <v>189</v>
      </c>
      <c r="E117" s="27" t="s">
        <v>16</v>
      </c>
      <c r="F117" s="40">
        <v>1</v>
      </c>
      <c r="G117" s="34">
        <v>1000</v>
      </c>
      <c r="H117" s="34">
        <f t="shared" si="7"/>
        <v>1000</v>
      </c>
      <c r="I117" s="29"/>
    </row>
    <row r="118" s="2" customFormat="1" customHeight="1" spans="1:9">
      <c r="A118" s="27">
        <v>4</v>
      </c>
      <c r="B118" s="28" t="s">
        <v>190</v>
      </c>
      <c r="C118" s="29" t="s">
        <v>109</v>
      </c>
      <c r="D118" s="28" t="s">
        <v>191</v>
      </c>
      <c r="E118" s="27" t="s">
        <v>16</v>
      </c>
      <c r="F118" s="40">
        <v>1</v>
      </c>
      <c r="G118" s="34">
        <v>35000</v>
      </c>
      <c r="H118" s="34">
        <f t="shared" si="7"/>
        <v>35000</v>
      </c>
      <c r="I118" s="29"/>
    </row>
    <row r="119" s="2" customFormat="1" customHeight="1" spans="1:9">
      <c r="A119" s="27">
        <v>5</v>
      </c>
      <c r="B119" s="28" t="s">
        <v>192</v>
      </c>
      <c r="C119" s="29" t="s">
        <v>193</v>
      </c>
      <c r="D119" s="28" t="s">
        <v>194</v>
      </c>
      <c r="E119" s="27" t="s">
        <v>16</v>
      </c>
      <c r="F119" s="40">
        <v>2</v>
      </c>
      <c r="G119" s="34">
        <v>3200</v>
      </c>
      <c r="H119" s="34">
        <f t="shared" si="7"/>
        <v>6400</v>
      </c>
      <c r="I119" s="29"/>
    </row>
    <row r="120" s="2" customFormat="1" customHeight="1" spans="1:9">
      <c r="A120" s="27">
        <v>6</v>
      </c>
      <c r="B120" s="28" t="s">
        <v>195</v>
      </c>
      <c r="C120" s="29" t="s">
        <v>196</v>
      </c>
      <c r="D120" s="28" t="s">
        <v>197</v>
      </c>
      <c r="E120" s="27" t="s">
        <v>63</v>
      </c>
      <c r="F120" s="40">
        <v>3</v>
      </c>
      <c r="G120" s="34">
        <v>2500</v>
      </c>
      <c r="H120" s="34">
        <f t="shared" si="7"/>
        <v>7500</v>
      </c>
      <c r="I120" s="29"/>
    </row>
    <row r="121" s="2" customFormat="1" customHeight="1" spans="1:9">
      <c r="A121" s="27">
        <v>7</v>
      </c>
      <c r="B121" s="28" t="s">
        <v>198</v>
      </c>
      <c r="C121" s="29" t="s">
        <v>199</v>
      </c>
      <c r="D121" s="28" t="s">
        <v>200</v>
      </c>
      <c r="E121" s="27" t="s">
        <v>19</v>
      </c>
      <c r="F121" s="40">
        <v>1</v>
      </c>
      <c r="G121" s="34">
        <v>10600</v>
      </c>
      <c r="H121" s="34">
        <f t="shared" si="7"/>
        <v>10600</v>
      </c>
      <c r="I121" s="29"/>
    </row>
    <row r="122" s="2" customFormat="1" customHeight="1" spans="1:9">
      <c r="A122" s="27">
        <v>8</v>
      </c>
      <c r="B122" s="38" t="s">
        <v>201</v>
      </c>
      <c r="C122" s="29" t="s">
        <v>109</v>
      </c>
      <c r="D122" s="38" t="s">
        <v>202</v>
      </c>
      <c r="E122" s="53" t="s">
        <v>16</v>
      </c>
      <c r="F122" s="54">
        <v>1</v>
      </c>
      <c r="G122" s="55">
        <v>22500</v>
      </c>
      <c r="H122" s="34">
        <f t="shared" si="7"/>
        <v>22500</v>
      </c>
      <c r="I122" s="29"/>
    </row>
    <row r="123" s="2" customFormat="1" customHeight="1" spans="1:9">
      <c r="A123" s="27">
        <v>9</v>
      </c>
      <c r="B123" s="38" t="s">
        <v>203</v>
      </c>
      <c r="C123" s="29" t="s">
        <v>109</v>
      </c>
      <c r="D123" s="38" t="s">
        <v>204</v>
      </c>
      <c r="E123" s="53" t="s">
        <v>16</v>
      </c>
      <c r="F123" s="54">
        <v>1</v>
      </c>
      <c r="G123" s="55">
        <v>22500</v>
      </c>
      <c r="H123" s="34">
        <f t="shared" si="7"/>
        <v>22500</v>
      </c>
      <c r="I123" s="29"/>
    </row>
    <row r="124" s="2" customFormat="1" customHeight="1" spans="1:9">
      <c r="A124" s="27">
        <v>10</v>
      </c>
      <c r="B124" s="38" t="s">
        <v>205</v>
      </c>
      <c r="C124" s="29" t="s">
        <v>109</v>
      </c>
      <c r="D124" s="38" t="s">
        <v>206</v>
      </c>
      <c r="E124" s="53" t="s">
        <v>16</v>
      </c>
      <c r="F124" s="54">
        <v>1</v>
      </c>
      <c r="G124" s="55">
        <v>13600</v>
      </c>
      <c r="H124" s="34">
        <f t="shared" si="7"/>
        <v>13600</v>
      </c>
      <c r="I124" s="29"/>
    </row>
    <row r="125" s="2" customFormat="1" customHeight="1" spans="1:9">
      <c r="A125" s="27">
        <v>11</v>
      </c>
      <c r="B125" s="38" t="s">
        <v>207</v>
      </c>
      <c r="C125" s="29" t="s">
        <v>109</v>
      </c>
      <c r="D125" s="38" t="s">
        <v>208</v>
      </c>
      <c r="E125" s="53" t="s">
        <v>16</v>
      </c>
      <c r="F125" s="54">
        <v>1</v>
      </c>
      <c r="G125" s="55">
        <v>8500</v>
      </c>
      <c r="H125" s="34">
        <f t="shared" si="7"/>
        <v>8500</v>
      </c>
      <c r="I125" s="29"/>
    </row>
    <row r="126" s="2" customFormat="1" customHeight="1" spans="1:9">
      <c r="A126" s="27">
        <v>12</v>
      </c>
      <c r="B126" s="38" t="s">
        <v>209</v>
      </c>
      <c r="C126" s="29" t="s">
        <v>109</v>
      </c>
      <c r="D126" s="38" t="s">
        <v>210</v>
      </c>
      <c r="E126" s="53" t="s">
        <v>16</v>
      </c>
      <c r="F126" s="54">
        <v>1</v>
      </c>
      <c r="G126" s="55">
        <v>9800</v>
      </c>
      <c r="H126" s="34">
        <f t="shared" si="7"/>
        <v>9800</v>
      </c>
      <c r="I126" s="29"/>
    </row>
    <row r="127" s="2" customFormat="1" customHeight="1" spans="1:9">
      <c r="A127" s="27">
        <v>13</v>
      </c>
      <c r="B127" s="38" t="s">
        <v>211</v>
      </c>
      <c r="C127" s="29" t="s">
        <v>109</v>
      </c>
      <c r="D127" s="38" t="s">
        <v>212</v>
      </c>
      <c r="E127" s="53" t="s">
        <v>19</v>
      </c>
      <c r="F127" s="54">
        <v>1</v>
      </c>
      <c r="G127" s="34">
        <v>58000</v>
      </c>
      <c r="H127" s="34">
        <f t="shared" si="7"/>
        <v>58000</v>
      </c>
      <c r="I127" s="29"/>
    </row>
    <row r="128" s="7" customFormat="1" customHeight="1" spans="1:9">
      <c r="A128" s="20" t="s">
        <v>44</v>
      </c>
      <c r="B128" s="56"/>
      <c r="C128" s="20"/>
      <c r="D128" s="20"/>
      <c r="E128" s="20"/>
      <c r="F128" s="57"/>
      <c r="G128" s="34"/>
      <c r="H128" s="58">
        <f>SUM(H4:H127)</f>
        <v>1680344.64</v>
      </c>
      <c r="I128" s="29"/>
    </row>
    <row r="129" s="8" customFormat="1" customHeight="1" spans="1:9">
      <c r="A129" s="20" t="s">
        <v>45</v>
      </c>
      <c r="B129" s="56"/>
      <c r="C129" s="20"/>
      <c r="D129" s="20"/>
      <c r="E129" s="20"/>
      <c r="F129" s="57"/>
      <c r="G129" s="59">
        <v>0.09</v>
      </c>
      <c r="H129" s="58">
        <f>G129*H128</f>
        <v>151231.0176</v>
      </c>
      <c r="I129" s="29"/>
    </row>
    <row r="130" s="8" customFormat="1" customHeight="1" spans="1:9">
      <c r="A130" s="20" t="s">
        <v>46</v>
      </c>
      <c r="B130" s="56"/>
      <c r="C130" s="20"/>
      <c r="D130" s="20"/>
      <c r="E130" s="20"/>
      <c r="F130" s="57"/>
      <c r="G130" s="58"/>
      <c r="H130" s="58">
        <f>SUM(H128:H129)</f>
        <v>1831575.6576</v>
      </c>
      <c r="I130" s="29"/>
    </row>
  </sheetData>
  <mergeCells count="21">
    <mergeCell ref="A1:I1"/>
    <mergeCell ref="B3:D3"/>
    <mergeCell ref="B9:D9"/>
    <mergeCell ref="B15:D15"/>
    <mergeCell ref="B19:D19"/>
    <mergeCell ref="B22:D22"/>
    <mergeCell ref="B37:D37"/>
    <mergeCell ref="B40:D40"/>
    <mergeCell ref="B50:D50"/>
    <mergeCell ref="B60:D60"/>
    <mergeCell ref="B69:D69"/>
    <mergeCell ref="B73:D73"/>
    <mergeCell ref="B83:D83"/>
    <mergeCell ref="B93:D93"/>
    <mergeCell ref="B101:D101"/>
    <mergeCell ref="B106:D106"/>
    <mergeCell ref="B108:D108"/>
    <mergeCell ref="B114:D114"/>
    <mergeCell ref="A128:F128"/>
    <mergeCell ref="A129:F129"/>
    <mergeCell ref="A130:F130"/>
  </mergeCells>
  <pageMargins left="0.75" right="0.75" top="1" bottom="1" header="0.5" footer="0.5"/>
  <pageSetup paperSize="9" scale="52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汇总表</vt:lpstr>
      <vt:lpstr>艺术定制</vt:lpstr>
      <vt:lpstr>多媒体硬件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2023-05-12T11:15:00Z</dcterms:created>
  <dcterms:modified xsi:type="dcterms:W3CDTF">2024-08-27T06:23:46Z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2052-12.1.0.17857</vt:lpwstr>
  </property>
  <property fmtid="{D5CDD505-2E9C-101B-9397-08002B2CF9AE}" pid="3" name="ICV">
    <vt:lpwstr>6489BB2AAD314FE0A5CCD4BF4775322C_13</vt:lpwstr>
  </property>
</Properties>
</file>